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680" windowWidth="9720" windowHeight="4890" tabRatio="945" activeTab="1"/>
  </bookViews>
  <sheets>
    <sheet name="Anexo 1 - Pes Exec" sheetId="1" r:id="rId1"/>
    <sheet name="Anexo 2 - Dívida" sheetId="2" r:id="rId2"/>
    <sheet name="Anexo 3 - Garantias" sheetId="3" r:id="rId3"/>
    <sheet name="Anexo 4 - Op de Crédito" sheetId="4" r:id="rId4"/>
    <sheet name="Anexo 6 - Simplificado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nm.Print_Area" localSheetId="0">'Anexo 1 - Pes Exec'!$A$1:$E$49</definedName>
    <definedName name="_xlnm.Print_Area" localSheetId="1">'Anexo 2 - Dívida'!$A$1:$R$78</definedName>
    <definedName name="_xlnm.Print_Area" localSheetId="2">'Anexo 3 - Garantias'!$A$1:$G$43</definedName>
    <definedName name="_xlnm.Print_Area" localSheetId="3">'Anexo 4 - Op de Crédito'!$A$1:$D$71</definedName>
    <definedName name="_xlnm.Print_Area" localSheetId="4">'Anexo 6 - Simplificado'!$A$1:$E$44</definedName>
    <definedName name="Detalhes_do_Demonstrativo_MDE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comments1.xml><?xml version="1.0" encoding="utf-8"?>
<comments xmlns="http://schemas.openxmlformats.org/spreadsheetml/2006/main">
  <authors>
    <author>durvalfbf</author>
  </authors>
  <commentList>
    <comment ref="C20" authorId="0">
      <text>
        <r>
          <rPr>
            <sz val="9"/>
            <rFont val="Tahoma"/>
            <family val="2"/>
          </rPr>
          <t>=319091</t>
        </r>
      </text>
    </comment>
    <comment ref="C21" authorId="0">
      <text>
        <r>
          <rPr>
            <sz val="9"/>
            <rFont val="Tahoma"/>
            <family val="2"/>
          </rPr>
          <t>=319092</t>
        </r>
      </text>
    </comment>
    <comment ref="C22" authorId="0">
      <text>
        <r>
          <rPr>
            <sz val="9"/>
            <rFont val="Tahoma"/>
            <family val="2"/>
          </rPr>
          <t>=RPPS+INTRA-Grupo 2 &gt;2*-Parcelamentos</t>
        </r>
      </text>
    </comment>
    <comment ref="C17" authorId="0">
      <text>
        <r>
          <rPr>
            <sz val="9"/>
            <rFont val="Tahoma"/>
            <family val="2"/>
          </rPr>
          <t>=319034</t>
        </r>
      </text>
    </comment>
  </commentList>
</comments>
</file>

<file path=xl/comments2.xml><?xml version="1.0" encoding="utf-8"?>
<comments xmlns="http://schemas.openxmlformats.org/spreadsheetml/2006/main">
  <authors>
    <author>Lutero</author>
  </authors>
  <commentList>
    <comment ref="O22" authorId="0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Quando o valor das Deduções
for negativo, o Valor da DCL será=DC</t>
        </r>
      </text>
    </comment>
    <comment ref="F22" authorId="0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Quando o valor das Deduções
for negativo, o Valor da DCL será=DC
</t>
        </r>
      </text>
    </comment>
  </commentList>
</comments>
</file>

<file path=xl/sharedStrings.xml><?xml version="1.0" encoding="utf-8"?>
<sst xmlns="http://schemas.openxmlformats.org/spreadsheetml/2006/main" count="239" uniqueCount="198">
  <si>
    <t>RELATÓRIO DE GESTÃO FISCAL</t>
  </si>
  <si>
    <t>RECEITA CORRENTE LÍQUIDA - RCL</t>
  </si>
  <si>
    <t xml:space="preserve"> ANTERIOR</t>
  </si>
  <si>
    <t>SALDO EXERCÍCIO</t>
  </si>
  <si>
    <t>Dívida Mobiliária</t>
  </si>
  <si>
    <t>OPERAÇÕES DE CRÉDITO</t>
  </si>
  <si>
    <t>VALOR</t>
  </si>
  <si>
    <t>ORÇAMENTOS FISCAL E DA SEGURIDADE SOCIAL</t>
  </si>
  <si>
    <t>% SOBRE A RCL</t>
  </si>
  <si>
    <t>Até o 1.º Quadrimestre</t>
  </si>
  <si>
    <t>Até o 2.º Quadrimestre</t>
  </si>
  <si>
    <t>Até o 3.º Quadrimestre</t>
  </si>
  <si>
    <t>Dívida Consolidada Líquida</t>
  </si>
  <si>
    <t>GARANTIAS DE VALORES</t>
  </si>
  <si>
    <t>Operações de Crédito Internas e Externas</t>
  </si>
  <si>
    <t>Operações de Crédito por Antecipação da Receita</t>
  </si>
  <si>
    <t xml:space="preserve">                     ESPECIFICAÇÃO</t>
  </si>
  <si>
    <t>Dívida Contratual</t>
  </si>
  <si>
    <t>(-) Restos a Pagar Processados</t>
  </si>
  <si>
    <t>DEDUÇÕES (II)¹</t>
  </si>
  <si>
    <t>Prefeitura de São Luís (MA)</t>
  </si>
  <si>
    <t xml:space="preserve">Relatório de Gestão Fiscal </t>
  </si>
  <si>
    <t>Orçamentos Fiscal e da Seguridade Social</t>
  </si>
  <si>
    <t>DESPESAS COM  PESSOAL</t>
  </si>
  <si>
    <t>Últimos 12 Meses</t>
  </si>
  <si>
    <r>
      <t xml:space="preserve">   </t>
    </r>
    <r>
      <rPr>
        <sz val="11"/>
        <rFont val="Times New Roman"/>
        <family val="1"/>
      </rPr>
      <t>Pessoal Ativo</t>
    </r>
  </si>
  <si>
    <r>
      <t xml:space="preserve">   </t>
    </r>
    <r>
      <rPr>
        <sz val="11"/>
        <rFont val="Times New Roman"/>
        <family val="1"/>
      </rPr>
      <t>Pessoal Inativo e Pensionistas</t>
    </r>
  </si>
  <si>
    <t xml:space="preserve">SALDO DO </t>
  </si>
  <si>
    <t>EXERCÍCIO ANTERIOR</t>
  </si>
  <si>
    <t>1º QUADRIMESTRE</t>
  </si>
  <si>
    <t>2º QUADRIMESTRE</t>
  </si>
  <si>
    <t>3º QUADRIMESTRE</t>
  </si>
  <si>
    <t xml:space="preserve">        % DO TOTAL DAS GARANTIAS sobre a RCL</t>
  </si>
  <si>
    <t>PREFEITURA MUNICIPAL DE SÃO LUÍS (MA)</t>
  </si>
  <si>
    <t>DESPESAS COM PESSOAL</t>
  </si>
  <si>
    <t>Limite Prudencial (§ único, art. 22, da LRF)</t>
  </si>
  <si>
    <t>Limite definido por Resolução do Senado Federal</t>
  </si>
  <si>
    <t>Limite definido pelo Senado Federal para Op. Créd. Int. e Ext.</t>
  </si>
  <si>
    <t>Limite definido pelo Senado Federal para Op. Ant. Receita</t>
  </si>
  <si>
    <t>Total de Despesa com Pessoal p/ fins de apuração</t>
  </si>
  <si>
    <t>Limite Máximo (incisos I, II e III, art.20, da LRF)</t>
  </si>
  <si>
    <t xml:space="preserve">           DESPESAS NÃO COMPUTADAS (II)</t>
  </si>
  <si>
    <t xml:space="preserve">   Outras Despesas de Pessoal  (art.18, §1º, LRF)</t>
  </si>
  <si>
    <t>REGIME PREVIDENCIÁRIO</t>
  </si>
  <si>
    <t>Não Processados</t>
  </si>
  <si>
    <t xml:space="preserve">           DESPESA BRUTA DE PESSOAL (I)</t>
  </si>
  <si>
    <t>Despesas Executadas</t>
  </si>
  <si>
    <t xml:space="preserve">Inscritos em RP </t>
  </si>
  <si>
    <t>Passivo Atuarial</t>
  </si>
  <si>
    <t>Investimentos</t>
  </si>
  <si>
    <r>
      <t>OBRIGAÇÕES NÃO INTEGRANTES DA DC</t>
    </r>
    <r>
      <rPr>
        <sz val="8"/>
        <rFont val="Arial"/>
        <family val="2"/>
      </rPr>
      <t xml:space="preserve"> </t>
    </r>
  </si>
  <si>
    <t>CONTRAGARANTIAS RECEBIDAS</t>
  </si>
  <si>
    <t>GARANTIAS CONCEDIDAS</t>
  </si>
  <si>
    <t>RESTOS A PAGAR</t>
  </si>
  <si>
    <t>Valor apurado nos Demonstrativos Respectivos</t>
  </si>
  <si>
    <t>(b)</t>
  </si>
  <si>
    <t xml:space="preserve">  DESPESA LÍQUIDA COM PESSOAL (III) = (I - II) </t>
  </si>
  <si>
    <t>APURAÇÃO DO CUMPRIMENTO DO LIMITE LEGAL</t>
  </si>
  <si>
    <t xml:space="preserve"> PODER EXECUTIVO</t>
  </si>
  <si>
    <t xml:space="preserve">   Externas (I)</t>
  </si>
  <si>
    <t xml:space="preserve">   Internas (II)</t>
  </si>
  <si>
    <t xml:space="preserve">   Externas (V)</t>
  </si>
  <si>
    <t xml:space="preserve">        TOTAL DAS GARANTIAS (III = I + II)</t>
  </si>
  <si>
    <t xml:space="preserve">        RECEITA CORRENTE LÍQUIDA (RCL) - IV</t>
  </si>
  <si>
    <t xml:space="preserve">   Internas (VI)</t>
  </si>
  <si>
    <t>(a)</t>
  </si>
  <si>
    <t>SUJEITAS AO LIMITE PARA FINS DE CONTRATAÇÃO (I)</t>
  </si>
  <si>
    <t xml:space="preserve">    Mobiliária</t>
  </si>
  <si>
    <t>APURAÇÃO DO CUMPRIMENTO DOS LIMITES</t>
  </si>
  <si>
    <t>% SOBRE</t>
  </si>
  <si>
    <t>A RCL</t>
  </si>
  <si>
    <t>RECEITA CORRENTE LÍQUIDA – RCL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</si>
  <si>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</si>
  <si>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</si>
  <si>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FONTE: SECRETARIA MUNICIPAL DA FAZENDA</t>
  </si>
  <si>
    <t>a) Despesas liquidadas, consideradas aquelas em que houve a entrega do material ou serviço, nos termos do art. 63 da Lei 4.320/64;</t>
  </si>
  <si>
    <t xml:space="preserve">Nota: Durante o exercício, somente as despesas liquidadas são consideradas executadas. No encerramento do exercício, as despesas não </t>
  </si>
  <si>
    <t>despesas executadas estão segregadas em:</t>
  </si>
  <si>
    <t xml:space="preserve">liquidadas inscritas em restos a pagar não-processados são também consideradas executadas. Dessa forma, para maior transparência, as </t>
  </si>
  <si>
    <t xml:space="preserve">b) Despesas empenhadas mas não liquidadas, inscritas em Restos a Pagar não-processados, consideradas liquidadas no </t>
  </si>
  <si>
    <t>encerramento do exercício, por força do art.35, inciso II da Lei 4.320/64.</t>
  </si>
  <si>
    <t>LIQUIDADAS</t>
  </si>
  <si>
    <t xml:space="preserve">                              PREFEITURA MUNICIPAL DE SÃO LUÍS</t>
  </si>
  <si>
    <t xml:space="preserve">                              RELATÓRIO DE GESTÃO FISCAL</t>
  </si>
  <si>
    <t xml:space="preserve">                              DEMONSTRATIVO DAS OPERAÇÕES DE CRÉDITO</t>
  </si>
  <si>
    <t xml:space="preserve">                              ORÇAMENTOS FISCAL E DA SEGURIDADE SOCIAL</t>
  </si>
  <si>
    <t>DIVIDA CONSOLIDADA  - DC (I)</t>
  </si>
  <si>
    <t>Interna</t>
  </si>
  <si>
    <t>Externa</t>
  </si>
  <si>
    <t>Precatórios posteriores a 5/5/2000 (inclusive) - Vencidos e não pagos</t>
  </si>
  <si>
    <t>Demais Haveres Financeiros</t>
  </si>
  <si>
    <t>(-) Restos Pagar Processados(Exceto Precatórios)</t>
  </si>
  <si>
    <t>DÍV. CONSOLID. LÍQUIDA (DCL) (III) = (I - II)</t>
  </si>
  <si>
    <t>% da DC sobre a RCL (I/RCL)</t>
  </si>
  <si>
    <t>% da DCL sobre a RCL (III/RCL)</t>
  </si>
  <si>
    <t>DETALHAMENTO DA DÍVIDA CONTRATUAL</t>
  </si>
  <si>
    <t>SALDO DO</t>
  </si>
  <si>
    <t>De Tributos</t>
  </si>
  <si>
    <t>De Contribuições Sociais</t>
  </si>
  <si>
    <t xml:space="preserve">    Previdenciárias</t>
  </si>
  <si>
    <t xml:space="preserve">    Demais Contribuições Sociais</t>
  </si>
  <si>
    <t>Do FGTS</t>
  </si>
  <si>
    <t xml:space="preserve">OUTROS VALORES NÃO INTEGRANTES DA DÍVIDA CONSOLIDADA </t>
  </si>
  <si>
    <t>PRECATÓRIOS ANTERIORES A 5/5/2000</t>
  </si>
  <si>
    <t>INSUFICIÊNCIA FINANCEIRA</t>
  </si>
  <si>
    <t>DEPÓSITOS</t>
  </si>
  <si>
    <t>ANTECIPÇÕES DE RECEITA ORÇAMENTÁRIA - ARO</t>
  </si>
  <si>
    <t xml:space="preserve">      Interna</t>
  </si>
  <si>
    <t xml:space="preserve">      Externa</t>
  </si>
  <si>
    <t xml:space="preserve">   Contratual</t>
  </si>
  <si>
    <t xml:space="preserve">        Abertura de Crédito</t>
  </si>
  <si>
    <t xml:space="preserve">        Aquisição Financiada de Bens e Arrendamento Mercantil Financeiro</t>
  </si>
  <si>
    <t xml:space="preserve">           Derivadas de PPP</t>
  </si>
  <si>
    <t xml:space="preserve">           Demais Aquisições Financiadas</t>
  </si>
  <si>
    <t xml:space="preserve">       Antecipação de Receita</t>
  </si>
  <si>
    <t xml:space="preserve">          Pela Venda a Termo de Bens e Serviços</t>
  </si>
  <si>
    <t xml:space="preserve">          Demais Antecipações de Receitas</t>
  </si>
  <si>
    <t xml:space="preserve">      Assunção , Reconhecimento e Confissão de Dívidas (LRF, art. 29, §1º)</t>
  </si>
  <si>
    <t xml:space="preserve">      Outras Operações de Crédito</t>
  </si>
  <si>
    <t xml:space="preserve">         Bacia do Bacanga - (Contrato nº 7578-BR)</t>
  </si>
  <si>
    <t>NÃO SUJEITAS AO LIMITE PARA FINS DE CONTRATAÇÃO (II)</t>
  </si>
  <si>
    <t xml:space="preserve">   Parcelamentos de Dívidas</t>
  </si>
  <si>
    <t xml:space="preserve">      De Tributos</t>
  </si>
  <si>
    <t xml:space="preserve">      De Contribuições Sociais</t>
  </si>
  <si>
    <t xml:space="preserve">         Previdenciárias</t>
  </si>
  <si>
    <t xml:space="preserve">         Demais Contribuições Sociais</t>
  </si>
  <si>
    <t xml:space="preserve">      Do FGTS</t>
  </si>
  <si>
    <t xml:space="preserve">  Melhoria da Administração de Receitas e da Gestão Fiscal, Financeira e Patrimonial</t>
  </si>
  <si>
    <t xml:space="preserve">  Programa de Iluminação Pública - RELUZ</t>
  </si>
  <si>
    <t>OPERAÇÕES VEDADAS (III)</t>
  </si>
  <si>
    <t>TOTAL CONSIDERADO PARA CONTRATAÇÃO DE NOVAS OPERAÇÕES DE CRÉDITO (V)=(IV+IIa)</t>
  </si>
  <si>
    <t>Disponibilidade de Caixa Bruta</t>
  </si>
  <si>
    <r>
      <t xml:space="preserve">    </t>
    </r>
    <r>
      <rPr>
        <sz val="11"/>
        <rFont val="Times New Roman"/>
        <family val="1"/>
      </rPr>
      <t>Indenização por Demissäo e Incentivo à Demissão Voluntária</t>
    </r>
  </si>
  <si>
    <t xml:space="preserve">    Decorrentes de decisão judicial de período anterior ao da apuração</t>
  </si>
  <si>
    <r>
      <t xml:space="preserve">    </t>
    </r>
    <r>
      <rPr>
        <sz val="11"/>
        <rFont val="Times New Roman"/>
        <family val="1"/>
      </rPr>
      <t>Despesas de Exercícios Anteriores de período anterior ao da apuração</t>
    </r>
  </si>
  <si>
    <t xml:space="preserve">    Inativos e Pensionistas com Recursos Vinculados</t>
  </si>
  <si>
    <t>Outras Dívidas</t>
  </si>
  <si>
    <t>DÍVIDA CONTRATUAL (IV) = (V+VI+VII+VIII)</t>
  </si>
  <si>
    <t>DÍVIDA DE PPP (V)</t>
  </si>
  <si>
    <t>PARCELAMENTO DE DÍVIDAS (VI)</t>
  </si>
  <si>
    <t xml:space="preserve">             Com Instituição Não Financeira</t>
  </si>
  <si>
    <t>DÍVIDA COM INSTITUIÇÃO FINANCEIRA (VII)</t>
  </si>
  <si>
    <t xml:space="preserve">            Externa</t>
  </si>
  <si>
    <t xml:space="preserve">            Interna</t>
  </si>
  <si>
    <t>DEMAIS DÍVIDAS CONTRATUAIS (VIII)</t>
  </si>
  <si>
    <t>DÍVIDA CONS. PREVIDENCIÁRIAS (IX)</t>
  </si>
  <si>
    <t>DEDUÇÕES (X)</t>
  </si>
  <si>
    <t>DÍVIDA CONSOLIDADA LÍQUIDA PREVIDENCIÁRIA (XI) = (IX-X)</t>
  </si>
  <si>
    <t>SALDO DO EXERCÍCIO DE 2013</t>
  </si>
  <si>
    <t>LIMITE DEFINIDO POR RESOLUÇÃO DO SENADO FEDERAL:  &lt;120%&gt;</t>
  </si>
  <si>
    <t>LIMITE DE ALERTA &lt;108%&gt;</t>
  </si>
  <si>
    <t xml:space="preserve">   RGF - Anexo 1 (LRF, art.55, inciso I, alínea "a") </t>
  </si>
  <si>
    <t xml:space="preserve">RGF - Anexo 2 (LRF, art. 55, inciso I, alínea "b") </t>
  </si>
  <si>
    <t xml:space="preserve">   RGF - Anexo 3 (LRF, art. 55, inciso I, alínea "c" e art.40, §1º) </t>
  </si>
  <si>
    <t xml:space="preserve">        Aval ou Fiança em Operações de Crédito</t>
  </si>
  <si>
    <t xml:space="preserve">        TOTAL  CONTRAGARANTIAS (VII) = (V + VI)</t>
  </si>
  <si>
    <t>MEDIDAS CORRETIVAS:</t>
  </si>
  <si>
    <t xml:space="preserve">        Outras Garantias nos Termos da LRF 1</t>
  </si>
  <si>
    <t>1 - Inclui garantias concedidas por meio de Fundos</t>
  </si>
  <si>
    <t>RGF - ANEXO 4 (LRF, art. 55, inciso I, alínea "d" e inciso III alínea "c")</t>
  </si>
  <si>
    <t>VALOR REALIZADO</t>
  </si>
  <si>
    <t>No Quadrimestre de Referência</t>
  </si>
  <si>
    <t>Até o Quadrimestre de Referência</t>
  </si>
  <si>
    <t xml:space="preserve">  Outras Operações de Crédito Não Sujeitas ao Limite</t>
  </si>
  <si>
    <t xml:space="preserve">    Do Período de Referência</t>
  </si>
  <si>
    <t xml:space="preserve">    De Períodos anteriores ao Período de Referência</t>
  </si>
  <si>
    <t>DÍVIDA CONSOLIDADA</t>
  </si>
  <si>
    <t>Total das Garantias Concedidas</t>
  </si>
  <si>
    <t>Limite Definido por Resolução do Senado Federal</t>
  </si>
  <si>
    <t>DISPONIBILIDADE DE CAIXA LÍQUIDA (ANTES DE INSCRIÇÃO EM RPNP DO EXERCÍCIO)</t>
  </si>
  <si>
    <t>INSCRIÇÃO EM RPNP DO EXERCÍCIO</t>
  </si>
  <si>
    <t xml:space="preserve">Demonstrativo da Despesa de Pessoal - Poder Executivo  </t>
  </si>
  <si>
    <t>DEMONSTRATIVO DA DÍVIDA CONSOLIDADA LÍQUIDA</t>
  </si>
  <si>
    <t>Demonstrativo das Garantias e Contragarantias de Valores</t>
  </si>
  <si>
    <t>Demonstrativo Simplificado de Gestão Fiscal</t>
  </si>
  <si>
    <t>TOTAL CONSIDERADO PARA FINS DA APURAÇÃO DO CUMPRIMENTO DO LIMITE (IV)    =          (Ia + III)</t>
  </si>
  <si>
    <t>Referência: JANEIRO-ABRIL/2015</t>
  </si>
  <si>
    <t xml:space="preserve">                              Referência:JANEIRO-ABRIL/2015</t>
  </si>
  <si>
    <t>RP NÃO PROCESSADOS DE EXERC. ANTERIORES</t>
  </si>
  <si>
    <t>RECEITA CORRENTE LÍQUIDA</t>
  </si>
  <si>
    <t>VALOR ATÉ O BIMESTRE</t>
  </si>
  <si>
    <t>Receita Corrente Líquida</t>
  </si>
  <si>
    <t xml:space="preserve">RGF - Anexo 7  (LRF, Art.48) </t>
  </si>
  <si>
    <t>SALDO DO EXERCÍCIO DE 2015</t>
  </si>
  <si>
    <t>SALDOS DO EXERCÍCIO DE 2015</t>
  </si>
  <si>
    <t xml:space="preserve">  RECEITA CORRENTE LÍQUIDA - RCL (IV)</t>
  </si>
  <si>
    <t xml:space="preserve">  LIMITE DE ALERTA (VIII) = (0,90 x VI) (inciso II do § 1º do art. 59 da LRF)</t>
  </si>
  <si>
    <t xml:space="preserve">  LIMITE  PRUDENCIAL (VII) = (0,95 x VI) (§ único, art.22 da  LRF) </t>
  </si>
  <si>
    <t xml:space="preserve">  DESPESA TOTAL COM PESSOAL - DPT (V) = (IIIa + IIIb)</t>
  </si>
  <si>
    <t>LIMITE DEFINIDO PELO SENADO FEDERAL - 22%</t>
  </si>
  <si>
    <t xml:space="preserve">LIMITE DE ALERTA (inc. III do § 1º do art.59 da LRF) </t>
  </si>
  <si>
    <t>LIMITE GERAL DEFINIDO POR RESOLUÇÃO DO SENADO FEDERAL PARA AS OPERAÇÕES DE CRÉDITO INTERNAS E EXTERNAS - 16%</t>
  </si>
  <si>
    <t>LIMITE DE ALERTA (inciso III do § 1º do art. 59 da LRF) - (0,9*16/100)</t>
  </si>
  <si>
    <t xml:space="preserve">  LIMITE  MÁXIMO (VI) (incisos I, II e III, art. 20 da LRF) - 54%</t>
  </si>
  <si>
    <t>Diário Oficial do Município nº 96</t>
  </si>
  <si>
    <t>Publicado em 22/05/2015</t>
  </si>
  <si>
    <t xml:space="preserve">  São Luís, 22 de Maio de 2015</t>
  </si>
  <si>
    <t>-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</si>
</sst>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_);_(* \(#,##0\);_(* &quot;-&quot;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#,##0.00;[Red]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16]dddd\,\ d&quot; de &quot;mmmm&quot; de &quot;yyyy"/>
    <numFmt numFmtId="180" formatCode="_(* #,##0.000_);_(* \(#,##0.000\);_(* &quot;-&quot;??_);_(@_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6"/>
      <name val="Times New Roman"/>
      <family val="1"/>
    </font>
    <font>
      <sz val="8"/>
      <color indexed="16"/>
      <name val="Times New Roman"/>
      <family val="1"/>
    </font>
    <font>
      <b/>
      <sz val="10"/>
      <color indexed="16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6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6" fontId="5" fillId="0" borderId="12" xfId="53" applyFont="1" applyBorder="1" applyAlignment="1">
      <alignment/>
    </xf>
    <xf numFmtId="166" fontId="5" fillId="0" borderId="13" xfId="53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6" fontId="5" fillId="0" borderId="17" xfId="53" applyFont="1" applyBorder="1" applyAlignment="1">
      <alignment/>
    </xf>
    <xf numFmtId="166" fontId="5" fillId="0" borderId="0" xfId="53" applyFont="1" applyAlignment="1">
      <alignment/>
    </xf>
    <xf numFmtId="164" fontId="4" fillId="0" borderId="0" xfId="0" applyNumberFormat="1" applyFont="1" applyAlignment="1">
      <alignment horizontal="right" vertical="top"/>
    </xf>
    <xf numFmtId="0" fontId="9" fillId="0" borderId="18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64" fontId="1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16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66" fontId="5" fillId="0" borderId="0" xfId="53" applyFont="1" applyBorder="1" applyAlignment="1">
      <alignment/>
    </xf>
    <xf numFmtId="166" fontId="11" fillId="0" borderId="0" xfId="53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66" fontId="4" fillId="0" borderId="19" xfId="53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vertical="center"/>
    </xf>
    <xf numFmtId="166" fontId="22" fillId="0" borderId="0" xfId="53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indent="4"/>
    </xf>
    <xf numFmtId="0" fontId="0" fillId="0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6" fontId="14" fillId="0" borderId="0" xfId="53" applyFont="1" applyFill="1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indent="9"/>
    </xf>
    <xf numFmtId="166" fontId="5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166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166" fontId="23" fillId="0" borderId="0" xfId="53" applyFont="1" applyAlignment="1">
      <alignment/>
    </xf>
    <xf numFmtId="166" fontId="23" fillId="0" borderId="0" xfId="53" applyFont="1" applyBorder="1" applyAlignment="1">
      <alignment/>
    </xf>
    <xf numFmtId="166" fontId="23" fillId="0" borderId="0" xfId="53" applyFont="1" applyBorder="1" applyAlignment="1">
      <alignment horizontal="center"/>
    </xf>
    <xf numFmtId="166" fontId="23" fillId="0" borderId="0" xfId="53" applyFont="1" applyAlignment="1">
      <alignment horizontal="center"/>
    </xf>
    <xf numFmtId="166" fontId="23" fillId="0" borderId="15" xfId="0" applyNumberFormat="1" applyFont="1" applyBorder="1" applyAlignment="1">
      <alignment/>
    </xf>
    <xf numFmtId="166" fontId="5" fillId="0" borderId="0" xfId="53" applyFont="1" applyFill="1" applyBorder="1" applyAlignment="1">
      <alignment vertical="center"/>
    </xf>
    <xf numFmtId="166" fontId="4" fillId="0" borderId="19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16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6" fontId="4" fillId="0" borderId="13" xfId="53" applyFont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6" fontId="4" fillId="0" borderId="20" xfId="0" applyNumberFormat="1" applyFont="1" applyBorder="1" applyAlignment="1">
      <alignment horizontal="right" vertical="center" wrapText="1"/>
    </xf>
    <xf numFmtId="169" fontId="5" fillId="0" borderId="0" xfId="0" applyNumberFormat="1" applyFont="1" applyAlignment="1">
      <alignment horizontal="right" vertical="center"/>
    </xf>
    <xf numFmtId="169" fontId="9" fillId="0" borderId="13" xfId="0" applyNumberFormat="1" applyFont="1" applyBorder="1" applyAlignment="1">
      <alignment vertical="center"/>
    </xf>
    <xf numFmtId="169" fontId="9" fillId="0" borderId="21" xfId="0" applyNumberFormat="1" applyFont="1" applyBorder="1" applyAlignment="1">
      <alignment horizontal="right" vertical="center"/>
    </xf>
    <xf numFmtId="169" fontId="9" fillId="0" borderId="13" xfId="0" applyNumberFormat="1" applyFont="1" applyBorder="1" applyAlignment="1">
      <alignment horizontal="right" vertical="center"/>
    </xf>
    <xf numFmtId="166" fontId="9" fillId="0" borderId="21" xfId="53" applyFont="1" applyBorder="1" applyAlignment="1">
      <alignment horizontal="center" vertical="center"/>
    </xf>
    <xf numFmtId="166" fontId="9" fillId="0" borderId="0" xfId="53" applyFont="1" applyAlignment="1">
      <alignment horizontal="center" vertical="center"/>
    </xf>
    <xf numFmtId="166" fontId="4" fillId="0" borderId="21" xfId="53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0" fontId="0" fillId="0" borderId="0" xfId="0" applyFont="1" applyFill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166" fontId="4" fillId="0" borderId="0" xfId="55" applyFont="1" applyAlignment="1">
      <alignment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37" fontId="15" fillId="0" borderId="21" xfId="0" applyNumberFormat="1" applyFont="1" applyBorder="1" applyAlignment="1">
      <alignment vertical="center"/>
    </xf>
    <xf numFmtId="37" fontId="15" fillId="0" borderId="18" xfId="0" applyNumberFormat="1" applyFont="1" applyBorder="1" applyAlignment="1">
      <alignment vertical="center"/>
    </xf>
    <xf numFmtId="37" fontId="15" fillId="0" borderId="22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66" fontId="3" fillId="0" borderId="19" xfId="0" applyNumberFormat="1" applyFont="1" applyBorder="1" applyAlignment="1">
      <alignment horizontal="left" vertical="top" wrapText="1"/>
    </xf>
    <xf numFmtId="166" fontId="3" fillId="0" borderId="12" xfId="0" applyNumberFormat="1" applyFont="1" applyBorder="1" applyAlignment="1">
      <alignment horizontal="left" vertical="top" wrapText="1"/>
    </xf>
    <xf numFmtId="166" fontId="4" fillId="0" borderId="19" xfId="0" applyNumberFormat="1" applyFont="1" applyBorder="1" applyAlignment="1">
      <alignment horizontal="right" vertical="center" wrapText="1"/>
    </xf>
    <xf numFmtId="166" fontId="4" fillId="0" borderId="13" xfId="0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left" vertical="top" wrapText="1"/>
    </xf>
    <xf numFmtId="166" fontId="4" fillId="0" borderId="0" xfId="0" applyNumberFormat="1" applyFont="1" applyAlignment="1">
      <alignment/>
    </xf>
    <xf numFmtId="166" fontId="4" fillId="0" borderId="17" xfId="0" applyNumberFormat="1" applyFont="1" applyBorder="1" applyAlignment="1">
      <alignment horizontal="right" vertical="center" wrapText="1"/>
    </xf>
    <xf numFmtId="166" fontId="4" fillId="0" borderId="11" xfId="0" applyNumberFormat="1" applyFont="1" applyBorder="1" applyAlignment="1">
      <alignment horizontal="left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7" xfId="53" applyFont="1" applyBorder="1" applyAlignment="1">
      <alignment horizontal="left" vertical="top" wrapText="1"/>
    </xf>
    <xf numFmtId="166" fontId="3" fillId="0" borderId="13" xfId="53" applyFont="1" applyBorder="1" applyAlignment="1">
      <alignment horizontal="left" vertical="top" wrapText="1"/>
    </xf>
    <xf numFmtId="0" fontId="3" fillId="0" borderId="0" xfId="0" applyFont="1" applyFill="1" applyAlignment="1">
      <alignment/>
    </xf>
    <xf numFmtId="166" fontId="4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166" fontId="3" fillId="0" borderId="21" xfId="0" applyNumberFormat="1" applyFont="1" applyBorder="1" applyAlignment="1">
      <alignment horizontal="right" vertical="center" wrapText="1"/>
    </xf>
    <xf numFmtId="166" fontId="4" fillId="0" borderId="13" xfId="53" applyFont="1" applyFill="1" applyBorder="1" applyAlignment="1">
      <alignment/>
    </xf>
    <xf numFmtId="166" fontId="3" fillId="0" borderId="13" xfId="0" applyNumberFormat="1" applyFont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9" fontId="5" fillId="0" borderId="17" xfId="53" applyNumberFormat="1" applyFont="1" applyBorder="1" applyAlignment="1">
      <alignment/>
    </xf>
    <xf numFmtId="166" fontId="5" fillId="0" borderId="13" xfId="53" applyFont="1" applyBorder="1" applyAlignment="1">
      <alignment horizontal="center"/>
    </xf>
    <xf numFmtId="166" fontId="5" fillId="0" borderId="17" xfId="53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6" fontId="9" fillId="0" borderId="21" xfId="53" applyFont="1" applyBorder="1" applyAlignment="1">
      <alignment vertical="center"/>
    </xf>
    <xf numFmtId="166" fontId="5" fillId="0" borderId="13" xfId="53" applyFont="1" applyFill="1" applyBorder="1" applyAlignment="1">
      <alignment vertical="center"/>
    </xf>
    <xf numFmtId="166" fontId="5" fillId="0" borderId="21" xfId="53" applyFont="1" applyFill="1" applyBorder="1" applyAlignment="1">
      <alignment vertical="center"/>
    </xf>
    <xf numFmtId="166" fontId="9" fillId="0" borderId="21" xfId="53" applyFont="1" applyFill="1" applyBorder="1" applyAlignment="1">
      <alignment vertical="center"/>
    </xf>
    <xf numFmtId="166" fontId="5" fillId="0" borderId="21" xfId="53" applyFont="1" applyBorder="1" applyAlignment="1">
      <alignment vertical="center"/>
    </xf>
    <xf numFmtId="166" fontId="9" fillId="0" borderId="17" xfId="53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166" fontId="4" fillId="0" borderId="0" xfId="53" applyFont="1" applyAlignment="1">
      <alignment/>
    </xf>
    <xf numFmtId="0" fontId="5" fillId="0" borderId="0" xfId="0" applyFont="1" applyBorder="1" applyAlignment="1">
      <alignment horizontal="left" vertical="center"/>
    </xf>
    <xf numFmtId="0" fontId="15" fillId="33" borderId="21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37" fontId="15" fillId="33" borderId="20" xfId="0" applyNumberFormat="1" applyFont="1" applyFill="1" applyBorder="1" applyAlignment="1">
      <alignment vertical="center"/>
    </xf>
    <xf numFmtId="37" fontId="15" fillId="33" borderId="18" xfId="0" applyNumberFormat="1" applyFont="1" applyFill="1" applyBorder="1" applyAlignment="1">
      <alignment vertical="center"/>
    </xf>
    <xf numFmtId="37" fontId="15" fillId="33" borderId="22" xfId="0" applyNumberFormat="1" applyFont="1" applyFill="1" applyBorder="1" applyAlignment="1">
      <alignment horizontal="left" vertical="center" wrapText="1"/>
    </xf>
    <xf numFmtId="169" fontId="9" fillId="0" borderId="1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right" vertical="center" wrapText="1"/>
    </xf>
    <xf numFmtId="166" fontId="3" fillId="0" borderId="21" xfId="53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5" fillId="0" borderId="13" xfId="53" applyFont="1" applyBorder="1" applyAlignment="1">
      <alignment horizontal="right"/>
    </xf>
    <xf numFmtId="166" fontId="14" fillId="0" borderId="20" xfId="55" applyFont="1" applyBorder="1" applyAlignment="1">
      <alignment horizontal="center" vertical="center"/>
    </xf>
    <xf numFmtId="166" fontId="14" fillId="0" borderId="18" xfId="55" applyFont="1" applyBorder="1" applyAlignment="1">
      <alignment horizontal="center" vertical="center"/>
    </xf>
    <xf numFmtId="166" fontId="14" fillId="0" borderId="22" xfId="55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left" vertical="top" wrapText="1"/>
    </xf>
    <xf numFmtId="166" fontId="9" fillId="0" borderId="21" xfId="53" applyFont="1" applyBorder="1" applyAlignment="1">
      <alignment horizontal="right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166" fontId="5" fillId="34" borderId="12" xfId="53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166" fontId="23" fillId="34" borderId="0" xfId="0" applyNumberFormat="1" applyFont="1" applyFill="1" applyAlignment="1">
      <alignment/>
    </xf>
    <xf numFmtId="0" fontId="23" fillId="34" borderId="0" xfId="0" applyFont="1" applyFill="1" applyAlignment="1">
      <alignment/>
    </xf>
    <xf numFmtId="166" fontId="23" fillId="34" borderId="0" xfId="53" applyFont="1" applyFill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66" fontId="5" fillId="0" borderId="17" xfId="53" applyFont="1" applyBorder="1" applyAlignment="1">
      <alignment vertical="center"/>
    </xf>
    <xf numFmtId="166" fontId="5" fillId="34" borderId="0" xfId="53" applyFont="1" applyFill="1" applyAlignment="1">
      <alignment vertical="center"/>
    </xf>
    <xf numFmtId="0" fontId="5" fillId="34" borderId="0" xfId="0" applyFont="1" applyFill="1" applyBorder="1" applyAlignment="1">
      <alignment/>
    </xf>
    <xf numFmtId="166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166" fontId="5" fillId="0" borderId="10" xfId="53" applyFont="1" applyBorder="1" applyAlignment="1">
      <alignment/>
    </xf>
    <xf numFmtId="9" fontId="5" fillId="0" borderId="12" xfId="53" applyNumberFormat="1" applyFont="1" applyBorder="1" applyAlignment="1">
      <alignment/>
    </xf>
    <xf numFmtId="164" fontId="4" fillId="0" borderId="15" xfId="0" applyNumberFormat="1" applyFont="1" applyBorder="1" applyAlignment="1">
      <alignment horizontal="right" vertical="top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6" fontId="11" fillId="0" borderId="19" xfId="53" applyFont="1" applyFill="1" applyBorder="1" applyAlignment="1">
      <alignment horizontal="center" vertical="center"/>
    </xf>
    <xf numFmtId="166" fontId="11" fillId="0" borderId="0" xfId="53" applyFont="1" applyFill="1" applyBorder="1" applyAlignment="1">
      <alignment horizontal="center" vertical="center"/>
    </xf>
    <xf numFmtId="166" fontId="11" fillId="0" borderId="20" xfId="53" applyFont="1" applyFill="1" applyBorder="1" applyAlignment="1">
      <alignment horizontal="center" vertical="center"/>
    </xf>
    <xf numFmtId="166" fontId="11" fillId="0" borderId="18" xfId="53" applyFont="1" applyFill="1" applyBorder="1" applyAlignment="1">
      <alignment horizontal="center" vertical="center"/>
    </xf>
    <xf numFmtId="166" fontId="10" fillId="0" borderId="20" xfId="53" applyFont="1" applyFill="1" applyBorder="1" applyAlignment="1">
      <alignment horizontal="center" vertical="center"/>
    </xf>
    <xf numFmtId="166" fontId="10" fillId="0" borderId="18" xfId="53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6" fontId="10" fillId="0" borderId="10" xfId="53" applyFont="1" applyBorder="1" applyAlignment="1">
      <alignment horizontal="center" vertical="center"/>
    </xf>
    <xf numFmtId="166" fontId="10" fillId="0" borderId="24" xfId="53" applyFont="1" applyBorder="1" applyAlignment="1">
      <alignment horizontal="center" vertical="center"/>
    </xf>
    <xf numFmtId="166" fontId="10" fillId="0" borderId="19" xfId="53" applyFont="1" applyBorder="1" applyAlignment="1">
      <alignment horizontal="center" vertical="center"/>
    </xf>
    <xf numFmtId="166" fontId="10" fillId="0" borderId="14" xfId="53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166" fontId="11" fillId="0" borderId="22" xfId="53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center" vertical="center"/>
    </xf>
    <xf numFmtId="166" fontId="10" fillId="0" borderId="22" xfId="53" applyFont="1" applyFill="1" applyBorder="1" applyAlignment="1">
      <alignment horizontal="center" vertical="center"/>
    </xf>
    <xf numFmtId="166" fontId="5" fillId="34" borderId="15" xfId="53" applyFont="1" applyFill="1" applyBorder="1" applyAlignment="1">
      <alignment horizontal="center" vertical="center"/>
    </xf>
    <xf numFmtId="166" fontId="5" fillId="34" borderId="16" xfId="53" applyFont="1" applyFill="1" applyBorder="1" applyAlignment="1">
      <alignment horizontal="center" vertical="center"/>
    </xf>
    <xf numFmtId="166" fontId="10" fillId="0" borderId="20" xfId="53" applyFont="1" applyBorder="1" applyAlignment="1">
      <alignment horizontal="center" vertical="center"/>
    </xf>
    <xf numFmtId="166" fontId="10" fillId="0" borderId="18" xfId="53" applyFont="1" applyBorder="1" applyAlignment="1">
      <alignment horizontal="center" vertical="center"/>
    </xf>
    <xf numFmtId="166" fontId="10" fillId="0" borderId="22" xfId="53" applyFont="1" applyBorder="1" applyAlignment="1">
      <alignment horizontal="center" vertical="center"/>
    </xf>
    <xf numFmtId="166" fontId="10" fillId="34" borderId="20" xfId="53" applyFont="1" applyFill="1" applyBorder="1" applyAlignment="1">
      <alignment horizontal="center" vertical="center"/>
    </xf>
    <xf numFmtId="166" fontId="10" fillId="34" borderId="18" xfId="53" applyFont="1" applyFill="1" applyBorder="1" applyAlignment="1">
      <alignment horizontal="center" vertical="center"/>
    </xf>
    <xf numFmtId="166" fontId="10" fillId="34" borderId="22" xfId="53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6" fontId="10" fillId="0" borderId="21" xfId="53" applyFont="1" applyBorder="1" applyAlignment="1">
      <alignment horizontal="center" vertical="center"/>
    </xf>
    <xf numFmtId="166" fontId="15" fillId="34" borderId="20" xfId="55" applyFont="1" applyFill="1" applyBorder="1" applyAlignment="1">
      <alignment horizontal="center" vertical="center"/>
    </xf>
    <xf numFmtId="166" fontId="15" fillId="34" borderId="18" xfId="55" applyFont="1" applyFill="1" applyBorder="1" applyAlignment="1">
      <alignment horizontal="center" vertical="center"/>
    </xf>
    <xf numFmtId="166" fontId="15" fillId="34" borderId="22" xfId="55" applyFont="1" applyFill="1" applyBorder="1" applyAlignment="1">
      <alignment horizontal="center" vertical="center"/>
    </xf>
    <xf numFmtId="166" fontId="14" fillId="0" borderId="20" xfId="55" applyFont="1" applyBorder="1" applyAlignment="1">
      <alignment horizontal="center" vertical="center"/>
    </xf>
    <xf numFmtId="166" fontId="14" fillId="0" borderId="18" xfId="55" applyFont="1" applyBorder="1" applyAlignment="1">
      <alignment horizontal="center" vertical="center"/>
    </xf>
    <xf numFmtId="166" fontId="14" fillId="0" borderId="22" xfId="55" applyFont="1" applyBorder="1" applyAlignment="1">
      <alignment horizontal="center" vertical="center"/>
    </xf>
    <xf numFmtId="166" fontId="14" fillId="0" borderId="21" xfId="55" applyFont="1" applyBorder="1" applyAlignment="1">
      <alignment horizontal="center" vertical="center"/>
    </xf>
    <xf numFmtId="166" fontId="15" fillId="0" borderId="20" xfId="55" applyFont="1" applyBorder="1" applyAlignment="1">
      <alignment horizontal="center" vertical="center"/>
    </xf>
    <xf numFmtId="166" fontId="15" fillId="0" borderId="18" xfId="55" applyFont="1" applyBorder="1" applyAlignment="1">
      <alignment horizontal="center" vertical="center"/>
    </xf>
    <xf numFmtId="166" fontId="15" fillId="0" borderId="22" xfId="55" applyFont="1" applyBorder="1" applyAlignment="1">
      <alignment horizontal="center" vertical="center"/>
    </xf>
    <xf numFmtId="166" fontId="15" fillId="0" borderId="21" xfId="55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166" fontId="14" fillId="0" borderId="0" xfId="55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6" fontId="14" fillId="0" borderId="21" xfId="55" applyFont="1" applyFill="1" applyBorder="1" applyAlignment="1">
      <alignment horizontal="center" vertical="center"/>
    </xf>
    <xf numFmtId="166" fontId="14" fillId="0" borderId="17" xfId="55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6" fontId="15" fillId="0" borderId="10" xfId="55" applyFont="1" applyBorder="1" applyAlignment="1">
      <alignment horizontal="center" vertical="center"/>
    </xf>
    <xf numFmtId="166" fontId="15" fillId="0" borderId="23" xfId="55" applyFont="1" applyBorder="1" applyAlignment="1">
      <alignment horizontal="center" vertical="center"/>
    </xf>
    <xf numFmtId="166" fontId="15" fillId="0" borderId="24" xfId="55" applyFont="1" applyBorder="1" applyAlignment="1">
      <alignment horizontal="center" vertical="center"/>
    </xf>
    <xf numFmtId="166" fontId="15" fillId="0" borderId="11" xfId="55" applyFont="1" applyBorder="1" applyAlignment="1">
      <alignment horizontal="center" vertical="center"/>
    </xf>
    <xf numFmtId="166" fontId="15" fillId="0" borderId="15" xfId="55" applyFont="1" applyBorder="1" applyAlignment="1">
      <alignment horizontal="center" vertical="center"/>
    </xf>
    <xf numFmtId="166" fontId="15" fillId="0" borderId="16" xfId="55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166" fontId="15" fillId="33" borderId="20" xfId="55" applyFont="1" applyFill="1" applyBorder="1" applyAlignment="1">
      <alignment horizontal="center" vertical="center"/>
    </xf>
    <xf numFmtId="166" fontId="15" fillId="33" borderId="18" xfId="55" applyFont="1" applyFill="1" applyBorder="1" applyAlignment="1">
      <alignment horizontal="center" vertical="center"/>
    </xf>
    <xf numFmtId="166" fontId="15" fillId="33" borderId="22" xfId="55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/>
    </xf>
    <xf numFmtId="0" fontId="15" fillId="34" borderId="22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166" fontId="15" fillId="0" borderId="21" xfId="55" applyFont="1" applyBorder="1" applyAlignment="1">
      <alignment horizontal="right" vertical="center"/>
    </xf>
    <xf numFmtId="166" fontId="15" fillId="33" borderId="21" xfId="55" applyFont="1" applyFill="1" applyBorder="1" applyAlignment="1">
      <alignment horizontal="center" vertical="center"/>
    </xf>
    <xf numFmtId="166" fontId="15" fillId="33" borderId="21" xfId="55" applyFont="1" applyFill="1" applyBorder="1" applyAlignment="1">
      <alignment horizontal="righ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6"/>
    </xf>
    <xf numFmtId="49" fontId="16" fillId="0" borderId="0" xfId="0" applyNumberFormat="1" applyFont="1" applyAlignment="1">
      <alignment horizontal="left" vertical="center" wrapText="1" indent="6"/>
    </xf>
    <xf numFmtId="49" fontId="17" fillId="0" borderId="0" xfId="0" applyNumberFormat="1" applyFont="1" applyAlignment="1">
      <alignment horizontal="left" wrapText="1" indent="6"/>
    </xf>
    <xf numFmtId="49" fontId="17" fillId="0" borderId="0" xfId="0" applyNumberFormat="1" applyFont="1" applyAlignment="1">
      <alignment horizontal="left" vertical="center" wrapText="1" indent="6"/>
    </xf>
    <xf numFmtId="49" fontId="4" fillId="0" borderId="0" xfId="0" applyNumberFormat="1" applyFont="1" applyAlignment="1">
      <alignment horizontal="left" indent="6"/>
    </xf>
    <xf numFmtId="0" fontId="14" fillId="0" borderId="1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66" fontId="5" fillId="0" borderId="20" xfId="53" applyFont="1" applyBorder="1" applyAlignment="1">
      <alignment horizontal="right" vertical="center"/>
    </xf>
    <xf numFmtId="166" fontId="5" fillId="0" borderId="22" xfId="53" applyFont="1" applyBorder="1" applyAlignment="1">
      <alignment horizontal="right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 2" xfId="55"/>
    <cellStyle name="Separador de milhares 2 2" xfId="56"/>
    <cellStyle name="Separador de milhares 2 2 2" xfId="57"/>
    <cellStyle name="Separador de milhares 2 2 2 2" xfId="58"/>
    <cellStyle name="Separador de milhares 3" xfId="59"/>
    <cellStyle name="Separador de milhares 3 2" xfId="60"/>
    <cellStyle name="Separador de milhares 3 2 2" xfId="61"/>
    <cellStyle name="Separador de milhares 4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523875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85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304800</xdr:colOff>
      <xdr:row>40</xdr:row>
      <xdr:rowOff>66675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04800" y="898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495300</xdr:colOff>
      <xdr:row>40</xdr:row>
      <xdr:rowOff>28575</xdr:rowOff>
    </xdr:from>
    <xdr:to>
      <xdr:col>4</xdr:col>
      <xdr:colOff>533400</xdr:colOff>
      <xdr:row>47</xdr:row>
      <xdr:rowOff>133350</xdr:rowOff>
    </xdr:to>
    <xdr:grpSp>
      <xdr:nvGrpSpPr>
        <xdr:cNvPr id="3" name="Group 7"/>
        <xdr:cNvGrpSpPr>
          <a:grpSpLocks/>
        </xdr:cNvGrpSpPr>
      </xdr:nvGrpSpPr>
      <xdr:grpSpPr>
        <a:xfrm>
          <a:off x="495300" y="8943975"/>
          <a:ext cx="6562725" cy="1704975"/>
          <a:chOff x="52" y="890"/>
          <a:chExt cx="689" cy="17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2" y="890"/>
            <a:ext cx="273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Raimundo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José Rodrigues do Nascimento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Secretário Municipal da Fazenda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38" y="891"/>
            <a:ext cx="303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Délcio Rodrigues e Silva Neto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 Geral do Município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2" y="1000"/>
            <a:ext cx="25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 Câmara de Carvalho Filho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 Geral  do  Município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</a:t>
            </a:r>
          </a:p>
        </xdr:txBody>
      </xdr:sp>
    </xdr:grpSp>
    <xdr:clientData/>
  </xdr:twoCellAnchor>
  <xdr:oneCellAnchor>
    <xdr:from>
      <xdr:col>1</xdr:col>
      <xdr:colOff>3848100</xdr:colOff>
      <xdr:row>44</xdr:row>
      <xdr:rowOff>123825</xdr:rowOff>
    </xdr:from>
    <xdr:ext cx="252412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4562475" y="9953625"/>
          <a:ext cx="2524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209550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9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68</xdr:row>
      <xdr:rowOff>0</xdr:rowOff>
    </xdr:from>
    <xdr:to>
      <xdr:col>5</xdr:col>
      <xdr:colOff>9525</xdr:colOff>
      <xdr:row>68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8575" y="13296900"/>
          <a:ext cx="2390775" cy="0"/>
          <a:chOff x="116" y="2528"/>
          <a:chExt cx="1347" cy="62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16" y="13296900"/>
            <a:ext cx="39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19176173" y="13296900"/>
            <a:ext cx="39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16" y="13296900"/>
            <a:ext cx="39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Sup. de Contabilidade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371475</xdr:colOff>
      <xdr:row>70</xdr:row>
      <xdr:rowOff>85725</xdr:rowOff>
    </xdr:from>
    <xdr:to>
      <xdr:col>17</xdr:col>
      <xdr:colOff>161925</xdr:colOff>
      <xdr:row>78</xdr:row>
      <xdr:rowOff>28575</xdr:rowOff>
    </xdr:to>
    <xdr:grpSp>
      <xdr:nvGrpSpPr>
        <xdr:cNvPr id="6" name="Group 14"/>
        <xdr:cNvGrpSpPr>
          <a:grpSpLocks/>
        </xdr:cNvGrpSpPr>
      </xdr:nvGrpSpPr>
      <xdr:grpSpPr>
        <a:xfrm>
          <a:off x="371475" y="13782675"/>
          <a:ext cx="6858000" cy="1543050"/>
          <a:chOff x="38" y="927"/>
          <a:chExt cx="700" cy="162"/>
        </a:xfrm>
        <a:solidFill>
          <a:srgbClr val="FFFFFF"/>
        </a:solidFill>
      </xdr:grpSpPr>
      <xdr:sp>
        <xdr:nvSpPr>
          <xdr:cNvPr id="7" name="Text Box 15"/>
          <xdr:cNvSpPr txBox="1">
            <a:spLocks noChangeArrowheads="1"/>
          </xdr:cNvSpPr>
        </xdr:nvSpPr>
        <xdr:spPr>
          <a:xfrm>
            <a:off x="38" y="931"/>
            <a:ext cx="257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Raimundo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José Rodrigues do Nascimento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Secretário Municipal da Fazenda</a:t>
            </a:r>
          </a:p>
        </xdr:txBody>
      </xdr:sp>
      <xdr:sp>
        <xdr:nvSpPr>
          <xdr:cNvPr id="8" name="Text Box 16"/>
          <xdr:cNvSpPr txBox="1">
            <a:spLocks noChangeArrowheads="1"/>
          </xdr:cNvSpPr>
        </xdr:nvSpPr>
        <xdr:spPr>
          <a:xfrm>
            <a:off x="449" y="927"/>
            <a:ext cx="289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Délcio Rodrigues e Silva Neto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 Geral do Município</a:t>
            </a:r>
          </a:p>
        </xdr:txBody>
      </xdr:sp>
      <xdr:sp>
        <xdr:nvSpPr>
          <xdr:cNvPr id="9" name="Text Box 17"/>
          <xdr:cNvSpPr txBox="1">
            <a:spLocks noChangeArrowheads="1"/>
          </xdr:cNvSpPr>
        </xdr:nvSpPr>
        <xdr:spPr>
          <a:xfrm>
            <a:off x="228" y="1021"/>
            <a:ext cx="263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 Câmara de Carvalho Filho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Geral  do Município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</a:t>
            </a:r>
          </a:p>
        </xdr:txBody>
      </xdr:sp>
    </xdr:grpSp>
    <xdr:clientData/>
  </xdr:twoCellAnchor>
  <xdr:oneCellAnchor>
    <xdr:from>
      <xdr:col>10</xdr:col>
      <xdr:colOff>180975</xdr:colOff>
      <xdr:row>74</xdr:row>
      <xdr:rowOff>190500</xdr:rowOff>
    </xdr:from>
    <xdr:ext cx="2352675" cy="266700"/>
    <xdr:sp fLocksText="0">
      <xdr:nvSpPr>
        <xdr:cNvPr id="10" name="CaixaDeTexto 10"/>
        <xdr:cNvSpPr txBox="1">
          <a:spLocks noChangeArrowheads="1"/>
        </xdr:cNvSpPr>
      </xdr:nvSpPr>
      <xdr:spPr>
        <a:xfrm>
          <a:off x="4495800" y="14687550"/>
          <a:ext cx="2352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485775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47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35</xdr:row>
      <xdr:rowOff>152400</xdr:rowOff>
    </xdr:from>
    <xdr:to>
      <xdr:col>5</xdr:col>
      <xdr:colOff>219075</xdr:colOff>
      <xdr:row>42</xdr:row>
      <xdr:rowOff>171450</xdr:rowOff>
    </xdr:to>
    <xdr:grpSp>
      <xdr:nvGrpSpPr>
        <xdr:cNvPr id="2" name="Group 6"/>
        <xdr:cNvGrpSpPr>
          <a:grpSpLocks/>
        </xdr:cNvGrpSpPr>
      </xdr:nvGrpSpPr>
      <xdr:grpSpPr>
        <a:xfrm>
          <a:off x="333375" y="8001000"/>
          <a:ext cx="6496050" cy="1619250"/>
          <a:chOff x="33" y="865"/>
          <a:chExt cx="646" cy="170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33" y="865"/>
            <a:ext cx="257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Raimundo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José Rodrigues do Nascimento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Secretário Municipal da Fazenda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390" y="867"/>
            <a:ext cx="289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Délcio Rodrigues e Silva Neto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 Geral do Município</a:t>
            </a:r>
          </a:p>
        </xdr:txBody>
      </xdr:sp>
      <xdr:sp>
        <xdr:nvSpPr>
          <xdr:cNvPr id="5" name="Text Box 9"/>
          <xdr:cNvSpPr txBox="1">
            <a:spLocks noChangeArrowheads="1"/>
          </xdr:cNvSpPr>
        </xdr:nvSpPr>
        <xdr:spPr>
          <a:xfrm>
            <a:off x="195" y="967"/>
            <a:ext cx="25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 Câmara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Carvalho Filho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
</a:t>
            </a:r>
          </a:p>
        </xdr:txBody>
      </xdr:sp>
    </xdr:grpSp>
    <xdr:clientData/>
  </xdr:twoCellAnchor>
  <xdr:oneCellAnchor>
    <xdr:from>
      <xdr:col>2</xdr:col>
      <xdr:colOff>990600</xdr:colOff>
      <xdr:row>39</xdr:row>
      <xdr:rowOff>161925</xdr:rowOff>
    </xdr:from>
    <xdr:ext cx="2609850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3952875" y="8924925"/>
          <a:ext cx="2609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61</xdr:row>
      <xdr:rowOff>47625</xdr:rowOff>
    </xdr:from>
    <xdr:to>
      <xdr:col>2</xdr:col>
      <xdr:colOff>1047750</xdr:colOff>
      <xdr:row>71</xdr:row>
      <xdr:rowOff>19050</xdr:rowOff>
    </xdr:to>
    <xdr:grpSp>
      <xdr:nvGrpSpPr>
        <xdr:cNvPr id="1" name="Group 6"/>
        <xdr:cNvGrpSpPr>
          <a:grpSpLocks/>
        </xdr:cNvGrpSpPr>
      </xdr:nvGrpSpPr>
      <xdr:grpSpPr>
        <a:xfrm>
          <a:off x="333375" y="10677525"/>
          <a:ext cx="7086600" cy="1457325"/>
          <a:chOff x="33" y="927"/>
          <a:chExt cx="702" cy="147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33" y="931"/>
            <a:ext cx="257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Raimundo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José Rodrigues do Nascimento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Secretário Municipal da Fazenda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07" y="927"/>
            <a:ext cx="328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Délcio Rodrigues e Silva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Neto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 Geral do Município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15" y="1000"/>
            <a:ext cx="256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 Câmara de Carvalho Filho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</a:t>
            </a:r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714375</xdr:colOff>
      <xdr:row>0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6000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704850</xdr:colOff>
      <xdr:row>6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00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4486275</xdr:colOff>
      <xdr:row>66</xdr:row>
      <xdr:rowOff>123825</xdr:rowOff>
    </xdr:from>
    <xdr:ext cx="218122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4486275" y="11525250"/>
          <a:ext cx="2181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485775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47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36</xdr:row>
      <xdr:rowOff>19050</xdr:rowOff>
    </xdr:from>
    <xdr:to>
      <xdr:col>4</xdr:col>
      <xdr:colOff>142875</xdr:colOff>
      <xdr:row>44</xdr:row>
      <xdr:rowOff>133350</xdr:rowOff>
    </xdr:to>
    <xdr:grpSp>
      <xdr:nvGrpSpPr>
        <xdr:cNvPr id="2" name="Group 6"/>
        <xdr:cNvGrpSpPr>
          <a:grpSpLocks/>
        </xdr:cNvGrpSpPr>
      </xdr:nvGrpSpPr>
      <xdr:grpSpPr>
        <a:xfrm>
          <a:off x="38100" y="7200900"/>
          <a:ext cx="6896100" cy="1609725"/>
          <a:chOff x="4" y="682"/>
          <a:chExt cx="724" cy="163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4" y="683"/>
            <a:ext cx="294" cy="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Raimundo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José Rodrigues do Nascimento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Secretário Municipal da Fazenda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373" y="682"/>
            <a:ext cx="355" cy="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Délcio Rodrigues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 Silva Neto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 Geral do Município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05" y="770"/>
            <a:ext cx="251" cy="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 Câmara de Carvalho Filho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Geral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 Município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</a:t>
            </a:r>
          </a:p>
        </xdr:txBody>
      </xdr:sp>
    </xdr:grpSp>
    <xdr:clientData/>
  </xdr:twoCellAnchor>
  <xdr:oneCellAnchor>
    <xdr:from>
      <xdr:col>2</xdr:col>
      <xdr:colOff>571500</xdr:colOff>
      <xdr:row>40</xdr:row>
      <xdr:rowOff>114300</xdr:rowOff>
    </xdr:from>
    <xdr:ext cx="199072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4267200" y="8029575"/>
          <a:ext cx="1990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ergioHC.CLEARPATH\Desktop\Disco%20Virtual\LRF\2006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F%204&#186;%20BIMESTRE%20RREO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RF%206&#186;%20BIMESTRE%20RREO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RF%202&#186;%20BIMESTRE%20RREO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RF%202&#186;%20BIMESTRE%20RRE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VIII _ Simplificado"/>
    </sheetNames>
    <sheetDataSet>
      <sheetData sheetId="4">
        <row r="35">
          <cell r="F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II _ RPPS"/>
      <sheetName val="Anexo XIV _ AL ATIVOS"/>
      <sheetName val="Anexo XVI _ SAÚDE "/>
      <sheetName val="Anexo XVII _PPP"/>
      <sheetName val="Anexo XVIII _ Simplificado"/>
    </sheetNames>
    <sheetDataSet>
      <sheetData sheetId="4">
        <row r="35">
          <cell r="F3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5 _ RES NOM"/>
      <sheetName val="Anexo 6 _ RES PRIM"/>
      <sheetName val="Anexo XII_PROJ AT REG GERAL HIP"/>
      <sheetName val="Anexo 7 _ RP"/>
      <sheetName val="Anexo 8 _ ENSINO"/>
      <sheetName val="Anexo 12 _ SAÚDE "/>
      <sheetName val="Anexo 13 _PPP"/>
      <sheetName val="Anexo 14 _ Simplificado"/>
    </sheetNames>
    <sheetDataSet>
      <sheetData sheetId="4">
        <row r="35">
          <cell r="F3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5 _ RES NOM"/>
      <sheetName val="Anexo 6 _ RES PRIM"/>
      <sheetName val="Anexo XII_PROJ AT REG GERAL HIP"/>
      <sheetName val="Anexo 7 _  RP"/>
      <sheetName val="Anexo 8 _ ENSINO"/>
      <sheetName val="Anexo 12 _ SAÚDE "/>
      <sheetName val="Anexo 13 _PPP"/>
      <sheetName val="Anexo 14 _ Simplificado"/>
    </sheetNames>
    <sheetDataSet>
      <sheetData sheetId="2">
        <row r="35">
          <cell r="P35">
            <v>2141629271.5999997</v>
          </cell>
        </row>
      </sheetData>
      <sheetData sheetId="4">
        <row r="13">
          <cell r="F13">
            <v>319848341.66</v>
          </cell>
        </row>
        <row r="14">
          <cell r="F14">
            <v>0</v>
          </cell>
        </row>
        <row r="15">
          <cell r="F15">
            <v>449993676.51</v>
          </cell>
        </row>
        <row r="34">
          <cell r="F34">
            <v>119321378.48</v>
          </cell>
        </row>
        <row r="37">
          <cell r="F37">
            <v>20646514.34</v>
          </cell>
        </row>
        <row r="38">
          <cell r="F38">
            <v>169667269.1</v>
          </cell>
        </row>
        <row r="40">
          <cell r="F40">
            <v>233846.18999999997</v>
          </cell>
        </row>
      </sheetData>
      <sheetData sheetId="7">
        <row r="60">
          <cell r="L60">
            <v>194186429.51000002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showGridLines="0" zoomScaleSheetLayoutView="85" zoomScalePageLayoutView="0" workbookViewId="0" topLeftCell="A1">
      <selection activeCell="K38" sqref="K38"/>
    </sheetView>
  </sheetViews>
  <sheetFormatPr defaultColWidth="7.8515625" defaultRowHeight="12.75"/>
  <cols>
    <col min="1" max="1" width="10.7109375" style="23" customWidth="1"/>
    <col min="2" max="2" width="64.140625" style="23" customWidth="1"/>
    <col min="3" max="3" width="12.28125" style="23" customWidth="1"/>
    <col min="4" max="4" width="10.7109375" style="10" customWidth="1"/>
    <col min="5" max="5" width="19.140625" style="10" customWidth="1"/>
    <col min="6" max="6" width="4.8515625" style="10" hidden="1" customWidth="1"/>
    <col min="7" max="7" width="1.8515625" style="78" hidden="1" customWidth="1"/>
    <col min="8" max="8" width="4.421875" style="78" hidden="1" customWidth="1"/>
    <col min="9" max="9" width="1.7109375" style="78" hidden="1" customWidth="1"/>
    <col min="10" max="10" width="1.57421875" style="78" hidden="1" customWidth="1"/>
    <col min="11" max="11" width="12.421875" style="78" customWidth="1"/>
    <col min="12" max="12" width="25.7109375" style="78" customWidth="1"/>
    <col min="13" max="14" width="7.8515625" style="78" customWidth="1"/>
    <col min="15" max="16384" width="7.8515625" style="10" customWidth="1"/>
  </cols>
  <sheetData>
    <row r="1" spans="1:3" ht="12.75" customHeight="1">
      <c r="A1" s="10"/>
      <c r="B1" s="12" t="s">
        <v>20</v>
      </c>
      <c r="C1" s="11"/>
    </row>
    <row r="2" spans="1:3" ht="12.75" customHeight="1">
      <c r="A2" s="10"/>
      <c r="B2" s="12" t="s">
        <v>21</v>
      </c>
      <c r="C2" s="12"/>
    </row>
    <row r="3" spans="1:3" ht="12.75" customHeight="1">
      <c r="A3" s="10"/>
      <c r="B3" s="11" t="s">
        <v>171</v>
      </c>
      <c r="C3" s="12"/>
    </row>
    <row r="4" spans="1:3" ht="12.75" customHeight="1">
      <c r="A4" s="10"/>
      <c r="B4" s="12" t="s">
        <v>22</v>
      </c>
      <c r="C4" s="12"/>
    </row>
    <row r="5" spans="1:3" ht="17.25" customHeight="1">
      <c r="A5" s="10"/>
      <c r="B5" s="91" t="s">
        <v>176</v>
      </c>
      <c r="C5" s="12" t="s">
        <v>194</v>
      </c>
    </row>
    <row r="6" spans="1:3" ht="15.75" customHeight="1">
      <c r="A6" s="10"/>
      <c r="B6" s="10"/>
      <c r="C6" s="12" t="s">
        <v>195</v>
      </c>
    </row>
    <row r="7" spans="1:14" s="5" customFormat="1" ht="12.75">
      <c r="A7" s="13" t="s">
        <v>151</v>
      </c>
      <c r="B7" s="14"/>
      <c r="C7" s="221">
        <v>1</v>
      </c>
      <c r="D7" s="221"/>
      <c r="E7" s="221"/>
      <c r="G7" s="78"/>
      <c r="H7" s="78"/>
      <c r="I7" s="78"/>
      <c r="J7" s="79"/>
      <c r="K7" s="79"/>
      <c r="L7" s="79"/>
      <c r="M7" s="79"/>
      <c r="N7" s="79"/>
    </row>
    <row r="8" spans="1:14" s="15" customFormat="1" ht="15.75" customHeight="1">
      <c r="A8" s="222" t="s">
        <v>23</v>
      </c>
      <c r="B8" s="222"/>
      <c r="C8" s="225" t="s">
        <v>46</v>
      </c>
      <c r="D8" s="226"/>
      <c r="E8" s="227"/>
      <c r="G8" s="80"/>
      <c r="H8" s="80"/>
      <c r="I8" s="80"/>
      <c r="J8" s="80"/>
      <c r="K8" s="80"/>
      <c r="L8" s="80"/>
      <c r="M8" s="80"/>
      <c r="N8" s="80"/>
    </row>
    <row r="9" spans="1:14" s="15" customFormat="1" ht="15.75" customHeight="1">
      <c r="A9" s="223"/>
      <c r="B9" s="223"/>
      <c r="C9" s="234" t="s">
        <v>24</v>
      </c>
      <c r="D9" s="235"/>
      <c r="E9" s="236"/>
      <c r="G9" s="80"/>
      <c r="H9" s="80"/>
      <c r="I9" s="80"/>
      <c r="J9" s="80"/>
      <c r="K9" s="80"/>
      <c r="L9" s="80"/>
      <c r="M9" s="80"/>
      <c r="N9" s="80"/>
    </row>
    <row r="10" spans="1:14" s="15" customFormat="1" ht="15.75" customHeight="1">
      <c r="A10" s="223"/>
      <c r="B10" s="223"/>
      <c r="C10" s="237" t="s">
        <v>81</v>
      </c>
      <c r="D10" s="238"/>
      <c r="E10" s="168" t="s">
        <v>47</v>
      </c>
      <c r="G10" s="85">
        <v>1643895.02</v>
      </c>
      <c r="H10" s="86"/>
      <c r="I10" s="86"/>
      <c r="J10" s="80"/>
      <c r="K10" s="80"/>
      <c r="L10" s="80"/>
      <c r="M10" s="80"/>
      <c r="N10" s="80"/>
    </row>
    <row r="11" spans="1:14" s="15" customFormat="1" ht="15.75" customHeight="1">
      <c r="A11" s="223"/>
      <c r="B11" s="223"/>
      <c r="C11" s="239"/>
      <c r="D11" s="240"/>
      <c r="E11" s="168" t="s">
        <v>44</v>
      </c>
      <c r="G11" s="86">
        <v>1643740.02</v>
      </c>
      <c r="H11" s="86"/>
      <c r="I11" s="86"/>
      <c r="J11" s="80"/>
      <c r="K11" s="80"/>
      <c r="L11" s="80"/>
      <c r="M11" s="80"/>
      <c r="N11" s="80"/>
    </row>
    <row r="12" spans="1:9" ht="18" customHeight="1">
      <c r="A12" s="224"/>
      <c r="B12" s="224"/>
      <c r="C12" s="241" t="s">
        <v>65</v>
      </c>
      <c r="D12" s="242"/>
      <c r="E12" s="169" t="s">
        <v>55</v>
      </c>
      <c r="G12" s="83">
        <f>G10-G11</f>
        <v>155</v>
      </c>
      <c r="H12" s="83"/>
      <c r="I12" s="83"/>
    </row>
    <row r="13" spans="1:12" ht="18" customHeight="1">
      <c r="A13" s="243" t="s">
        <v>58</v>
      </c>
      <c r="B13" s="243"/>
      <c r="C13" s="243"/>
      <c r="D13" s="243"/>
      <c r="E13" s="244"/>
      <c r="G13" s="78">
        <v>2008</v>
      </c>
      <c r="L13" s="36"/>
    </row>
    <row r="14" spans="1:14" s="91" customFormat="1" ht="18" customHeight="1">
      <c r="A14" s="245" t="s">
        <v>45</v>
      </c>
      <c r="B14" s="246"/>
      <c r="C14" s="232">
        <f>C15+C16+C17</f>
        <v>1254734155.33</v>
      </c>
      <c r="D14" s="233"/>
      <c r="E14" s="170">
        <f>E15+E16+E17</f>
        <v>0</v>
      </c>
      <c r="G14" s="92">
        <f>G15+G16+G17</f>
        <v>565919234.77</v>
      </c>
      <c r="H14" s="93"/>
      <c r="I14" s="92" t="e">
        <f>C14+#REF!</f>
        <v>#REF!</v>
      </c>
      <c r="J14" s="93"/>
      <c r="K14" s="93"/>
      <c r="L14" s="93"/>
      <c r="M14" s="93"/>
      <c r="N14" s="93"/>
    </row>
    <row r="15" spans="1:12" ht="18" customHeight="1">
      <c r="A15" s="16"/>
      <c r="B15" s="18" t="s">
        <v>25</v>
      </c>
      <c r="C15" s="228">
        <f>339937266.66+742266634.06-C17</f>
        <v>1082203900.72</v>
      </c>
      <c r="D15" s="229"/>
      <c r="E15" s="171"/>
      <c r="G15" s="81">
        <f>491506769.4-18229201.38</f>
        <v>473277568.02</v>
      </c>
      <c r="L15" s="111"/>
    </row>
    <row r="16" spans="1:12" ht="18" customHeight="1">
      <c r="A16" s="38"/>
      <c r="B16" s="54" t="s">
        <v>26</v>
      </c>
      <c r="C16" s="230">
        <f>49113073.85+9963555.31+94294671.62+19158953.83</f>
        <v>172530254.61</v>
      </c>
      <c r="D16" s="231"/>
      <c r="E16" s="172">
        <v>0</v>
      </c>
      <c r="G16" s="81">
        <f>88191821.98</f>
        <v>88191821.98</v>
      </c>
      <c r="H16" s="81" t="e">
        <f>C16+#REF!</f>
        <v>#REF!</v>
      </c>
      <c r="I16" s="83">
        <f>18193387.54+35813.84</f>
        <v>18229201.38</v>
      </c>
      <c r="L16" s="83"/>
    </row>
    <row r="17" spans="1:12" ht="18" customHeight="1">
      <c r="A17" s="16"/>
      <c r="B17" s="17" t="s">
        <v>42</v>
      </c>
      <c r="C17" s="228"/>
      <c r="D17" s="229"/>
      <c r="E17" s="171">
        <v>0</v>
      </c>
      <c r="G17" s="83">
        <f>4449844.77</f>
        <v>4449844.77</v>
      </c>
      <c r="I17" s="83">
        <f>4359905.75+91934.29</f>
        <v>4451840.04</v>
      </c>
      <c r="L17" s="81"/>
    </row>
    <row r="18" spans="1:14" s="91" customFormat="1" ht="18" customHeight="1">
      <c r="A18" s="245" t="s">
        <v>41</v>
      </c>
      <c r="B18" s="246"/>
      <c r="C18" s="232">
        <f>C19+C20+C21+C22</f>
        <v>117168889.96000001</v>
      </c>
      <c r="D18" s="233"/>
      <c r="E18" s="173">
        <f>E19+E20+E21+E22</f>
        <v>0</v>
      </c>
      <c r="G18" s="93"/>
      <c r="H18" s="93"/>
      <c r="I18" s="92">
        <f>G17-I17</f>
        <v>-1995.2700000004843</v>
      </c>
      <c r="J18" s="93"/>
      <c r="K18" s="93"/>
      <c r="L18" s="36"/>
      <c r="M18" s="93"/>
      <c r="N18" s="93"/>
    </row>
    <row r="19" spans="1:7" ht="18" customHeight="1">
      <c r="A19" s="17"/>
      <c r="B19" s="18" t="s">
        <v>132</v>
      </c>
      <c r="C19" s="228">
        <v>0</v>
      </c>
      <c r="D19" s="229"/>
      <c r="E19" s="171">
        <v>0</v>
      </c>
      <c r="G19" s="83">
        <v>2456148.49</v>
      </c>
    </row>
    <row r="20" spans="1:5" ht="18" customHeight="1">
      <c r="A20" s="38"/>
      <c r="B20" s="53" t="s">
        <v>133</v>
      </c>
      <c r="C20" s="230">
        <f>2182275.21+1483895.94</f>
        <v>3666171.15</v>
      </c>
      <c r="D20" s="231"/>
      <c r="E20" s="172">
        <v>0</v>
      </c>
    </row>
    <row r="21" spans="1:14" ht="18" customHeight="1">
      <c r="A21" s="38"/>
      <c r="B21" s="54" t="s">
        <v>134</v>
      </c>
      <c r="C21" s="230">
        <f>787628.96+2963380.54</f>
        <v>3751009.5</v>
      </c>
      <c r="D21" s="247"/>
      <c r="E21" s="172">
        <v>0</v>
      </c>
      <c r="G21" s="36">
        <v>204887.11</v>
      </c>
      <c r="H21" s="10"/>
      <c r="I21" s="10"/>
      <c r="J21" s="10"/>
      <c r="K21" s="10"/>
      <c r="L21" s="36"/>
      <c r="M21" s="10"/>
      <c r="N21" s="10"/>
    </row>
    <row r="22" spans="1:10" ht="18" customHeight="1">
      <c r="A22" s="16"/>
      <c r="B22" s="17" t="s">
        <v>135</v>
      </c>
      <c r="C22" s="228">
        <f>44948707.24-10092046.35+56864114.59-10092046.35-9517594.88+22649659.54-3829377.01+26372824.9-3829377.01-3723155.36</f>
        <v>109751709.31</v>
      </c>
      <c r="D22" s="229"/>
      <c r="E22" s="174">
        <v>0</v>
      </c>
      <c r="F22" s="76"/>
      <c r="G22" s="83">
        <v>28920264.67</v>
      </c>
      <c r="I22" s="81">
        <v>28316050.44</v>
      </c>
      <c r="J22" s="81">
        <f>G22-I22</f>
        <v>604214.2300000004</v>
      </c>
    </row>
    <row r="23" spans="1:7" ht="18.75" customHeight="1">
      <c r="A23" s="248" t="s">
        <v>56</v>
      </c>
      <c r="B23" s="249"/>
      <c r="C23" s="232">
        <f>C14-C18</f>
        <v>1137565265.37</v>
      </c>
      <c r="D23" s="253"/>
      <c r="E23" s="175">
        <f>E14-E18</f>
        <v>0</v>
      </c>
      <c r="G23" s="83">
        <f>SUM(G19:G22)</f>
        <v>31581300.270000003</v>
      </c>
    </row>
    <row r="24" spans="1:14" s="57" customFormat="1" ht="14.25" customHeight="1">
      <c r="A24" s="16"/>
      <c r="B24" s="16"/>
      <c r="C24" s="56"/>
      <c r="D24" s="56"/>
      <c r="E24" s="176"/>
      <c r="G24" s="82"/>
      <c r="H24" s="82"/>
      <c r="I24" s="84">
        <f>558556621.48+22829201.38</f>
        <v>581385822.86</v>
      </c>
      <c r="J24" s="82"/>
      <c r="K24" s="82"/>
      <c r="L24" s="82"/>
      <c r="M24" s="82"/>
      <c r="N24" s="82"/>
    </row>
    <row r="25" spans="1:14" s="216" customFormat="1" ht="24" customHeight="1">
      <c r="A25" s="252" t="s">
        <v>57</v>
      </c>
      <c r="B25" s="252"/>
      <c r="C25" s="254" t="s">
        <v>6</v>
      </c>
      <c r="D25" s="254"/>
      <c r="E25" s="255"/>
      <c r="G25" s="217"/>
      <c r="H25" s="218"/>
      <c r="I25" s="218"/>
      <c r="J25" s="218"/>
      <c r="K25" s="218"/>
      <c r="L25" s="218"/>
      <c r="M25" s="218"/>
      <c r="N25" s="218"/>
    </row>
    <row r="26" spans="1:12" ht="24" customHeight="1">
      <c r="A26" s="248" t="s">
        <v>185</v>
      </c>
      <c r="B26" s="248"/>
      <c r="C26" s="256">
        <f>'[5]Anexo 3 _ RCL'!P35</f>
        <v>2141629271.5999997</v>
      </c>
      <c r="D26" s="257"/>
      <c r="E26" s="258"/>
      <c r="G26" s="87"/>
      <c r="L26" s="83"/>
    </row>
    <row r="27" spans="1:14" s="205" customFormat="1" ht="24" customHeight="1">
      <c r="A27" s="250" t="s">
        <v>188</v>
      </c>
      <c r="B27" s="251"/>
      <c r="C27" s="259">
        <f>C23+E23</f>
        <v>1137565265.37</v>
      </c>
      <c r="D27" s="260"/>
      <c r="E27" s="261"/>
      <c r="G27" s="209"/>
      <c r="H27" s="209">
        <f>C14+E14</f>
        <v>1254734155.33</v>
      </c>
      <c r="I27" s="210"/>
      <c r="J27" s="210"/>
      <c r="K27" s="215"/>
      <c r="L27" s="211"/>
      <c r="M27" s="211"/>
      <c r="N27" s="211"/>
    </row>
    <row r="28" spans="1:12" ht="24" customHeight="1">
      <c r="A28" s="264" t="s">
        <v>193</v>
      </c>
      <c r="B28" s="264"/>
      <c r="C28" s="256">
        <f>C26*54%</f>
        <v>1156479806.6639998</v>
      </c>
      <c r="D28" s="257"/>
      <c r="E28" s="258"/>
      <c r="G28" s="81"/>
      <c r="H28" s="88" t="e">
        <f>#REF!</f>
        <v>#REF!</v>
      </c>
      <c r="K28" s="110"/>
      <c r="L28" s="110"/>
    </row>
    <row r="29" spans="1:8" ht="24" customHeight="1">
      <c r="A29" s="248" t="s">
        <v>187</v>
      </c>
      <c r="B29" s="248"/>
      <c r="C29" s="256">
        <f>(0.95*C28)</f>
        <v>1098655816.3307998</v>
      </c>
      <c r="D29" s="257"/>
      <c r="E29" s="258"/>
      <c r="G29" s="81">
        <f>C18+E18</f>
        <v>117168889.96000001</v>
      </c>
      <c r="H29" s="81" t="e">
        <f>H27+H28</f>
        <v>#REF!</v>
      </c>
    </row>
    <row r="30" spans="1:8" ht="24" customHeight="1">
      <c r="A30" s="265" t="s">
        <v>186</v>
      </c>
      <c r="B30" s="249"/>
      <c r="C30" s="266">
        <f>(0.9*C28)</f>
        <v>1040831825.9975998</v>
      </c>
      <c r="D30" s="266"/>
      <c r="E30" s="266"/>
      <c r="G30" s="81"/>
      <c r="H30" s="81"/>
    </row>
    <row r="31" spans="1:8" ht="15" customHeight="1">
      <c r="A31" s="62" t="s">
        <v>74</v>
      </c>
      <c r="B31" s="63"/>
      <c r="C31" s="63"/>
      <c r="D31" s="63"/>
      <c r="E31" s="63"/>
      <c r="G31" s="81" t="e">
        <f>H29-G29</f>
        <v>#REF!</v>
      </c>
      <c r="H31" s="81" t="e">
        <f>#REF!+#REF!</f>
        <v>#REF!</v>
      </c>
    </row>
    <row r="32" spans="1:8" ht="15" customHeight="1">
      <c r="A32" s="263" t="s">
        <v>76</v>
      </c>
      <c r="B32" s="263"/>
      <c r="C32" s="263"/>
      <c r="D32" s="263"/>
      <c r="E32" s="263"/>
      <c r="H32" s="81" t="e">
        <f>H31-G31</f>
        <v>#REF!</v>
      </c>
    </row>
    <row r="33" spans="1:5" ht="15" customHeight="1">
      <c r="A33" s="262" t="s">
        <v>78</v>
      </c>
      <c r="B33" s="262"/>
      <c r="C33" s="262"/>
      <c r="D33" s="262"/>
      <c r="E33" s="262"/>
    </row>
    <row r="34" spans="1:5" ht="15" customHeight="1">
      <c r="A34" s="263" t="s">
        <v>77</v>
      </c>
      <c r="B34" s="263"/>
      <c r="C34" s="64"/>
      <c r="D34" s="64"/>
      <c r="E34" s="64"/>
    </row>
    <row r="35" spans="1:5" ht="15" customHeight="1">
      <c r="A35" s="65" t="s">
        <v>75</v>
      </c>
      <c r="B35" s="63"/>
      <c r="C35" s="63"/>
      <c r="D35" s="63"/>
      <c r="E35" s="63"/>
    </row>
    <row r="36" spans="1:5" ht="15" customHeight="1">
      <c r="A36" s="65" t="s">
        <v>79</v>
      </c>
      <c r="B36" s="63"/>
      <c r="C36" s="63"/>
      <c r="D36" s="63"/>
      <c r="E36" s="63"/>
    </row>
    <row r="37" spans="1:5" ht="15" customHeight="1">
      <c r="A37" s="10"/>
      <c r="B37" s="62" t="s">
        <v>80</v>
      </c>
      <c r="C37" s="63"/>
      <c r="D37" s="63"/>
      <c r="E37" s="63"/>
    </row>
    <row r="38" spans="1:5" ht="24" customHeight="1">
      <c r="A38" s="112" t="s">
        <v>196</v>
      </c>
      <c r="B38" s="66"/>
      <c r="C38" s="67"/>
      <c r="D38" s="67"/>
      <c r="E38" s="67"/>
    </row>
    <row r="39" spans="1:5" ht="18" customHeight="1">
      <c r="A39" s="69"/>
      <c r="B39" s="70"/>
      <c r="C39" s="71"/>
      <c r="D39" s="72"/>
      <c r="E39" s="71"/>
    </row>
    <row r="40" spans="1:5" ht="20.25" customHeight="1">
      <c r="A40" s="73"/>
      <c r="B40" s="73"/>
      <c r="C40" s="74"/>
      <c r="D40" s="71"/>
      <c r="E40" s="71"/>
    </row>
    <row r="41" spans="1:5" ht="18" customHeight="1">
      <c r="A41" s="75"/>
      <c r="B41" s="75"/>
      <c r="C41" s="75"/>
      <c r="D41" s="75"/>
      <c r="E41" s="68"/>
    </row>
    <row r="42" spans="1:4" ht="18" customHeight="1">
      <c r="A42" s="19"/>
      <c r="B42" s="19"/>
      <c r="C42" s="19"/>
      <c r="D42" s="20"/>
    </row>
    <row r="43" spans="1:4" ht="18" customHeight="1">
      <c r="A43" s="19"/>
      <c r="B43" s="19"/>
      <c r="C43" s="19"/>
      <c r="D43" s="20"/>
    </row>
    <row r="44" spans="1:4" ht="18" customHeight="1">
      <c r="A44" s="19"/>
      <c r="B44" s="19"/>
      <c r="C44" s="19"/>
      <c r="D44" s="20"/>
    </row>
    <row r="45" spans="1:4" ht="18" customHeight="1">
      <c r="A45" s="19"/>
      <c r="B45" s="19"/>
      <c r="C45" s="19"/>
      <c r="D45" s="20"/>
    </row>
    <row r="46" spans="1:4" ht="18" customHeight="1">
      <c r="A46" s="19"/>
      <c r="B46" s="19"/>
      <c r="C46" s="19"/>
      <c r="D46" s="20"/>
    </row>
    <row r="47" spans="1:4" ht="18" customHeight="1">
      <c r="A47" s="19"/>
      <c r="B47" s="19"/>
      <c r="C47" s="19"/>
      <c r="D47" s="20"/>
    </row>
    <row r="48" spans="1:4" ht="18" customHeight="1">
      <c r="A48" s="19"/>
      <c r="B48" s="19"/>
      <c r="C48" s="19"/>
      <c r="D48" s="20"/>
    </row>
    <row r="49" spans="1:4" ht="18" customHeight="1">
      <c r="A49" s="19"/>
      <c r="B49" s="19"/>
      <c r="C49" s="19"/>
      <c r="D49" s="20"/>
    </row>
    <row r="50" spans="1:4" ht="18" customHeight="1">
      <c r="A50" s="19"/>
      <c r="B50" s="19"/>
      <c r="C50" s="19"/>
      <c r="D50" s="20"/>
    </row>
    <row r="51" spans="1:4" ht="18" customHeight="1">
      <c r="A51" s="19"/>
      <c r="B51" s="19"/>
      <c r="C51" s="19"/>
      <c r="D51" s="20"/>
    </row>
    <row r="52" spans="1:4" ht="18" customHeight="1">
      <c r="A52" s="19"/>
      <c r="B52" s="19"/>
      <c r="C52" s="19"/>
      <c r="D52" s="20"/>
    </row>
    <row r="53" spans="1:4" ht="18" customHeight="1">
      <c r="A53" s="19"/>
      <c r="B53" s="19"/>
      <c r="C53" s="19"/>
      <c r="D53" s="20"/>
    </row>
    <row r="54" spans="1:4" ht="18" customHeight="1">
      <c r="A54" s="19"/>
      <c r="B54" s="19"/>
      <c r="C54" s="19"/>
      <c r="D54" s="20"/>
    </row>
    <row r="55" spans="1:4" ht="18" customHeight="1">
      <c r="A55" s="19"/>
      <c r="B55" s="19"/>
      <c r="C55" s="19"/>
      <c r="D55" s="20"/>
    </row>
    <row r="56" spans="1:4" ht="18" customHeight="1">
      <c r="A56" s="19"/>
      <c r="B56" s="19"/>
      <c r="C56" s="19"/>
      <c r="D56" s="20"/>
    </row>
    <row r="57" spans="1:4" ht="18" customHeight="1">
      <c r="A57" s="19"/>
      <c r="B57" s="19"/>
      <c r="C57" s="19"/>
      <c r="D57" s="20"/>
    </row>
    <row r="58" spans="1:4" ht="18" customHeight="1">
      <c r="A58" s="19"/>
      <c r="B58" s="19"/>
      <c r="C58" s="19"/>
      <c r="D58" s="20"/>
    </row>
    <row r="59" spans="1:4" ht="18" customHeight="1">
      <c r="A59" s="19"/>
      <c r="B59" s="19"/>
      <c r="C59" s="19"/>
      <c r="D59" s="20"/>
    </row>
    <row r="60" spans="1:4" ht="18" customHeight="1">
      <c r="A60" s="19"/>
      <c r="B60" s="19"/>
      <c r="C60" s="19"/>
      <c r="D60" s="20"/>
    </row>
    <row r="61" spans="1:4" ht="18" customHeight="1">
      <c r="A61" s="19"/>
      <c r="B61" s="19"/>
      <c r="C61" s="19"/>
      <c r="D61" s="20"/>
    </row>
    <row r="62" spans="1:4" ht="18" customHeight="1">
      <c r="A62" s="19"/>
      <c r="B62" s="19"/>
      <c r="C62" s="19"/>
      <c r="D62" s="20"/>
    </row>
    <row r="63" spans="1:4" ht="18" customHeight="1">
      <c r="A63" s="19"/>
      <c r="B63" s="19"/>
      <c r="C63" s="19"/>
      <c r="D63" s="20"/>
    </row>
    <row r="64" spans="1:4" ht="18" customHeight="1">
      <c r="A64" s="19"/>
      <c r="B64" s="19"/>
      <c r="C64" s="19"/>
      <c r="D64" s="20"/>
    </row>
    <row r="65" spans="1:4" ht="18" customHeight="1">
      <c r="A65" s="19"/>
      <c r="B65" s="19"/>
      <c r="C65" s="19"/>
      <c r="D65" s="20"/>
    </row>
    <row r="66" spans="1:4" ht="18" customHeight="1">
      <c r="A66" s="19"/>
      <c r="B66" s="19"/>
      <c r="C66" s="19"/>
      <c r="D66" s="20"/>
    </row>
    <row r="67" spans="1:4" ht="18" customHeight="1">
      <c r="A67" s="19"/>
      <c r="B67" s="19"/>
      <c r="C67" s="19"/>
      <c r="D67" s="20"/>
    </row>
    <row r="68" spans="1:4" ht="18" customHeight="1">
      <c r="A68" s="19"/>
      <c r="B68" s="19"/>
      <c r="C68" s="19"/>
      <c r="D68" s="20"/>
    </row>
    <row r="69" spans="1:4" ht="18" customHeight="1">
      <c r="A69" s="19"/>
      <c r="B69" s="19"/>
      <c r="C69" s="19"/>
      <c r="D69" s="20"/>
    </row>
    <row r="70" spans="1:4" ht="18" customHeight="1">
      <c r="A70" s="19"/>
      <c r="B70" s="19"/>
      <c r="C70" s="19"/>
      <c r="D70" s="20"/>
    </row>
    <row r="71" spans="1:4" ht="18" customHeight="1">
      <c r="A71" s="19"/>
      <c r="B71" s="19"/>
      <c r="C71" s="19"/>
      <c r="D71" s="20"/>
    </row>
    <row r="72" spans="1:4" ht="18" customHeight="1">
      <c r="A72" s="19"/>
      <c r="B72" s="19"/>
      <c r="C72" s="19"/>
      <c r="D72" s="20"/>
    </row>
    <row r="73" spans="1:4" ht="18" customHeight="1">
      <c r="A73" s="19"/>
      <c r="B73" s="19"/>
      <c r="C73" s="19"/>
      <c r="D73" s="20"/>
    </row>
    <row r="74" spans="1:4" ht="12.75">
      <c r="A74" s="19"/>
      <c r="B74" s="19"/>
      <c r="C74" s="19"/>
      <c r="D74" s="20"/>
    </row>
    <row r="75" spans="1:4" ht="12.75">
      <c r="A75" s="19"/>
      <c r="B75" s="19"/>
      <c r="C75" s="19"/>
      <c r="D75" s="20"/>
    </row>
    <row r="76" spans="1:4" ht="12.75">
      <c r="A76" s="19"/>
      <c r="B76" s="19"/>
      <c r="C76" s="19"/>
      <c r="D76" s="20"/>
    </row>
    <row r="77" spans="1:4" ht="12.75">
      <c r="A77" s="19"/>
      <c r="B77" s="19"/>
      <c r="C77" s="19"/>
      <c r="D77" s="20"/>
    </row>
    <row r="78" spans="1:4" ht="12.75">
      <c r="A78" s="19"/>
      <c r="B78" s="19"/>
      <c r="C78" s="19"/>
      <c r="D78" s="20"/>
    </row>
    <row r="79" spans="1:4" ht="12.75">
      <c r="A79" s="19"/>
      <c r="B79" s="19"/>
      <c r="C79" s="19"/>
      <c r="D79" s="20"/>
    </row>
    <row r="80" spans="1:4" ht="12.75">
      <c r="A80" s="19"/>
      <c r="B80" s="19"/>
      <c r="C80" s="19"/>
      <c r="D80" s="20"/>
    </row>
    <row r="81" spans="1:4" ht="12.75">
      <c r="A81" s="19"/>
      <c r="B81" s="19"/>
      <c r="C81" s="19"/>
      <c r="D81" s="20"/>
    </row>
    <row r="82" spans="1:4" ht="12.75">
      <c r="A82" s="19"/>
      <c r="B82" s="19"/>
      <c r="C82" s="19"/>
      <c r="D82" s="20"/>
    </row>
    <row r="83" spans="1:4" ht="12.75">
      <c r="A83" s="19"/>
      <c r="B83" s="19"/>
      <c r="C83" s="19"/>
      <c r="D83" s="20"/>
    </row>
    <row r="84" spans="1:4" ht="12.75">
      <c r="A84" s="19"/>
      <c r="B84" s="19"/>
      <c r="C84" s="19"/>
      <c r="D84" s="20"/>
    </row>
    <row r="85" spans="1:4" ht="12.75">
      <c r="A85" s="19"/>
      <c r="B85" s="19"/>
      <c r="C85" s="19"/>
      <c r="D85" s="20"/>
    </row>
    <row r="86" spans="1:4" ht="12.75">
      <c r="A86" s="19"/>
      <c r="B86" s="19"/>
      <c r="C86" s="19"/>
      <c r="D86" s="20"/>
    </row>
    <row r="87" spans="1:4" ht="12.75">
      <c r="A87" s="19"/>
      <c r="B87" s="19"/>
      <c r="C87" s="19"/>
      <c r="D87" s="20"/>
    </row>
    <row r="88" spans="1:4" ht="12.75">
      <c r="A88" s="19"/>
      <c r="B88" s="19"/>
      <c r="C88" s="19"/>
      <c r="D88" s="20"/>
    </row>
    <row r="89" spans="1:4" ht="12.75">
      <c r="A89" s="19"/>
      <c r="B89" s="19"/>
      <c r="C89" s="19"/>
      <c r="D89" s="20"/>
    </row>
    <row r="90" spans="1:4" ht="12.75">
      <c r="A90" s="19"/>
      <c r="B90" s="19"/>
      <c r="C90" s="19"/>
      <c r="D90" s="20"/>
    </row>
    <row r="91" spans="1:4" ht="12.75">
      <c r="A91" s="19"/>
      <c r="B91" s="19"/>
      <c r="C91" s="19"/>
      <c r="D91" s="20"/>
    </row>
    <row r="92" spans="1:4" ht="12.75">
      <c r="A92" s="19"/>
      <c r="B92" s="19"/>
      <c r="C92" s="19"/>
      <c r="D92" s="20"/>
    </row>
    <row r="93" spans="1:4" ht="12.75">
      <c r="A93" s="19"/>
      <c r="B93" s="19"/>
      <c r="C93" s="19"/>
      <c r="D93" s="20"/>
    </row>
    <row r="94" spans="1:4" ht="12.75">
      <c r="A94" s="19"/>
      <c r="B94" s="19"/>
      <c r="C94" s="19"/>
      <c r="D94" s="20"/>
    </row>
    <row r="95" spans="1:4" ht="12.75">
      <c r="A95" s="19"/>
      <c r="B95" s="19"/>
      <c r="C95" s="19"/>
      <c r="D95" s="20"/>
    </row>
    <row r="96" spans="1:4" ht="12.75">
      <c r="A96" s="19"/>
      <c r="B96" s="19"/>
      <c r="C96" s="19"/>
      <c r="D96" s="20"/>
    </row>
    <row r="97" spans="1:4" ht="12.75">
      <c r="A97" s="19"/>
      <c r="B97" s="19"/>
      <c r="C97" s="19"/>
      <c r="D97" s="20"/>
    </row>
    <row r="98" spans="1:4" ht="12.75">
      <c r="A98" s="19"/>
      <c r="B98" s="19"/>
      <c r="C98" s="19"/>
      <c r="D98" s="20"/>
    </row>
    <row r="99" spans="1:4" ht="12.75">
      <c r="A99" s="19"/>
      <c r="B99" s="19"/>
      <c r="C99" s="19"/>
      <c r="D99" s="20"/>
    </row>
    <row r="100" spans="1:4" ht="12.75">
      <c r="A100" s="19"/>
      <c r="B100" s="19"/>
      <c r="C100" s="19"/>
      <c r="D100" s="20"/>
    </row>
    <row r="101" spans="1:4" ht="12.75">
      <c r="A101" s="19"/>
      <c r="B101" s="19"/>
      <c r="C101" s="19"/>
      <c r="D101" s="20"/>
    </row>
    <row r="102" spans="1:4" ht="12.75">
      <c r="A102" s="19"/>
      <c r="B102" s="19"/>
      <c r="C102" s="19"/>
      <c r="D102" s="20"/>
    </row>
    <row r="103" spans="1:4" ht="12.75">
      <c r="A103" s="19"/>
      <c r="B103" s="19"/>
      <c r="C103" s="19"/>
      <c r="D103" s="20"/>
    </row>
    <row r="104" spans="1:4" ht="12.75">
      <c r="A104" s="19"/>
      <c r="B104" s="19"/>
      <c r="C104" s="19"/>
      <c r="D104" s="20"/>
    </row>
    <row r="105" spans="1:4" ht="12.75">
      <c r="A105" s="19"/>
      <c r="B105" s="19"/>
      <c r="C105" s="19"/>
      <c r="D105" s="20"/>
    </row>
    <row r="106" spans="1:4" ht="12.75">
      <c r="A106" s="19"/>
      <c r="B106" s="19"/>
      <c r="C106" s="19"/>
      <c r="D106" s="20"/>
    </row>
    <row r="107" spans="1:4" ht="12.75">
      <c r="A107" s="19"/>
      <c r="B107" s="19"/>
      <c r="C107" s="19"/>
      <c r="D107" s="20"/>
    </row>
    <row r="108" spans="1:4" ht="12.75">
      <c r="A108" s="19"/>
      <c r="B108" s="19"/>
      <c r="C108" s="19"/>
      <c r="D108" s="20"/>
    </row>
    <row r="109" spans="1:4" ht="12.75">
      <c r="A109" s="19"/>
      <c r="B109" s="19"/>
      <c r="C109" s="19"/>
      <c r="D109" s="20"/>
    </row>
    <row r="110" spans="1:4" ht="12.75">
      <c r="A110" s="19"/>
      <c r="B110" s="19"/>
      <c r="C110" s="19"/>
      <c r="D110" s="20"/>
    </row>
    <row r="111" spans="1:4" ht="12.75">
      <c r="A111" s="19"/>
      <c r="B111" s="19"/>
      <c r="C111" s="19"/>
      <c r="D111" s="20"/>
    </row>
    <row r="112" spans="1:4" ht="12.75">
      <c r="A112" s="19"/>
      <c r="B112" s="19"/>
      <c r="C112" s="19"/>
      <c r="D112" s="20"/>
    </row>
    <row r="113" spans="1:4" ht="12.75">
      <c r="A113" s="19"/>
      <c r="B113" s="19"/>
      <c r="C113" s="19"/>
      <c r="D113" s="20"/>
    </row>
    <row r="114" spans="1:4" ht="12.75">
      <c r="A114" s="19"/>
      <c r="B114" s="19"/>
      <c r="C114" s="19"/>
      <c r="D114" s="20"/>
    </row>
    <row r="115" spans="1:4" ht="12.75">
      <c r="A115" s="19"/>
      <c r="B115" s="19"/>
      <c r="C115" s="19"/>
      <c r="D115" s="20"/>
    </row>
    <row r="116" spans="1:4" ht="12.75">
      <c r="A116" s="19"/>
      <c r="B116" s="19"/>
      <c r="C116" s="19"/>
      <c r="D116" s="20"/>
    </row>
    <row r="117" spans="1:4" ht="12.75">
      <c r="A117" s="19"/>
      <c r="B117" s="19"/>
      <c r="C117" s="19"/>
      <c r="D117" s="20"/>
    </row>
    <row r="118" spans="1:4" ht="12.75">
      <c r="A118" s="19"/>
      <c r="B118" s="19"/>
      <c r="C118" s="19"/>
      <c r="D118" s="20"/>
    </row>
    <row r="119" spans="1:4" ht="12.75">
      <c r="A119" s="19"/>
      <c r="B119" s="19"/>
      <c r="C119" s="19"/>
      <c r="D119" s="20"/>
    </row>
    <row r="120" spans="1:4" ht="12.75">
      <c r="A120" s="19"/>
      <c r="B120" s="19"/>
      <c r="C120" s="19"/>
      <c r="D120" s="20"/>
    </row>
    <row r="121" spans="1:4" ht="12.75">
      <c r="A121" s="19"/>
      <c r="B121" s="19"/>
      <c r="C121" s="19"/>
      <c r="D121" s="20"/>
    </row>
    <row r="122" spans="1:4" ht="12.75">
      <c r="A122" s="19"/>
      <c r="B122" s="19"/>
      <c r="C122" s="19"/>
      <c r="D122" s="20"/>
    </row>
    <row r="123" spans="1:4" ht="12.75">
      <c r="A123" s="19"/>
      <c r="B123" s="19"/>
      <c r="C123" s="19"/>
      <c r="D123" s="20"/>
    </row>
    <row r="124" spans="1:4" ht="12.75">
      <c r="A124" s="19"/>
      <c r="B124" s="19"/>
      <c r="C124" s="19"/>
      <c r="D124" s="20"/>
    </row>
    <row r="125" spans="1:4" ht="12.75">
      <c r="A125" s="19"/>
      <c r="B125" s="19"/>
      <c r="C125" s="19"/>
      <c r="D125" s="20"/>
    </row>
    <row r="126" spans="1:4" ht="12.75">
      <c r="A126" s="19"/>
      <c r="B126" s="19"/>
      <c r="C126" s="19"/>
      <c r="D126" s="20"/>
    </row>
    <row r="127" spans="1:4" ht="12.75">
      <c r="A127" s="19"/>
      <c r="B127" s="19"/>
      <c r="C127" s="19"/>
      <c r="D127" s="20"/>
    </row>
    <row r="128" spans="1:4" ht="12.75">
      <c r="A128" s="19"/>
      <c r="B128" s="19"/>
      <c r="C128" s="19"/>
      <c r="D128" s="20"/>
    </row>
    <row r="129" spans="1:4" ht="12.75">
      <c r="A129" s="19"/>
      <c r="B129" s="19"/>
      <c r="C129" s="19"/>
      <c r="D129" s="20"/>
    </row>
    <row r="130" spans="1:4" ht="12.75">
      <c r="A130" s="19"/>
      <c r="B130" s="19"/>
      <c r="C130" s="19"/>
      <c r="D130" s="20"/>
    </row>
    <row r="131" spans="1:4" ht="12.75">
      <c r="A131" s="19"/>
      <c r="B131" s="19"/>
      <c r="C131" s="19"/>
      <c r="D131" s="20"/>
    </row>
    <row r="132" spans="1:4" ht="12.75">
      <c r="A132" s="19"/>
      <c r="B132" s="19"/>
      <c r="C132" s="19"/>
      <c r="D132" s="20"/>
    </row>
    <row r="133" spans="1:4" ht="12.75">
      <c r="A133" s="19"/>
      <c r="B133" s="19"/>
      <c r="C133" s="19"/>
      <c r="D133" s="20"/>
    </row>
    <row r="134" spans="1:4" ht="12.75">
      <c r="A134" s="19"/>
      <c r="B134" s="19"/>
      <c r="C134" s="19"/>
      <c r="D134" s="20"/>
    </row>
    <row r="135" spans="1:4" ht="12.75">
      <c r="A135" s="19"/>
      <c r="B135" s="19"/>
      <c r="C135" s="19"/>
      <c r="D135" s="20"/>
    </row>
    <row r="136" spans="1:4" ht="12.75">
      <c r="A136" s="19"/>
      <c r="B136" s="19"/>
      <c r="C136" s="19"/>
      <c r="D136" s="20"/>
    </row>
    <row r="137" spans="1:4" ht="12.75">
      <c r="A137" s="19"/>
      <c r="B137" s="19"/>
      <c r="C137" s="19"/>
      <c r="D137" s="20"/>
    </row>
    <row r="138" spans="1:4" ht="12.75">
      <c r="A138" s="19"/>
      <c r="B138" s="19"/>
      <c r="C138" s="19"/>
      <c r="D138" s="20"/>
    </row>
    <row r="139" spans="1:4" ht="12.75">
      <c r="A139" s="19"/>
      <c r="B139" s="19"/>
      <c r="C139" s="19"/>
      <c r="D139" s="20"/>
    </row>
    <row r="140" spans="1:4" ht="12.75">
      <c r="A140" s="19"/>
      <c r="B140" s="19"/>
      <c r="C140" s="19"/>
      <c r="D140" s="20"/>
    </row>
    <row r="141" spans="1:4" ht="12.75">
      <c r="A141" s="19"/>
      <c r="B141" s="19"/>
      <c r="C141" s="19"/>
      <c r="D141" s="20"/>
    </row>
    <row r="142" spans="1:4" ht="12.75">
      <c r="A142" s="19"/>
      <c r="B142" s="19"/>
      <c r="C142" s="19"/>
      <c r="D142" s="20"/>
    </row>
    <row r="143" spans="1:4" ht="12.75">
      <c r="A143" s="19"/>
      <c r="B143" s="19"/>
      <c r="C143" s="19"/>
      <c r="D143" s="20"/>
    </row>
    <row r="144" spans="1:4" ht="12.75">
      <c r="A144" s="19"/>
      <c r="B144" s="19"/>
      <c r="C144" s="19"/>
      <c r="D144" s="20"/>
    </row>
    <row r="145" spans="1:4" ht="12.75">
      <c r="A145" s="19"/>
      <c r="B145" s="19"/>
      <c r="C145" s="19"/>
      <c r="D145" s="20"/>
    </row>
    <row r="146" spans="1:4" ht="12.75">
      <c r="A146" s="19"/>
      <c r="B146" s="19"/>
      <c r="C146" s="19"/>
      <c r="D146" s="20"/>
    </row>
    <row r="147" spans="1:4" ht="12.75">
      <c r="A147" s="19"/>
      <c r="B147" s="19"/>
      <c r="C147" s="19"/>
      <c r="D147" s="20"/>
    </row>
    <row r="148" spans="1:4" ht="12.75">
      <c r="A148" s="19"/>
      <c r="B148" s="19"/>
      <c r="C148" s="19"/>
      <c r="D148" s="20"/>
    </row>
    <row r="149" spans="1:4" ht="12.75">
      <c r="A149" s="19"/>
      <c r="B149" s="19"/>
      <c r="C149" s="19"/>
      <c r="D149" s="20"/>
    </row>
    <row r="150" spans="1:4" ht="12.75">
      <c r="A150" s="19"/>
      <c r="B150" s="19"/>
      <c r="C150" s="19"/>
      <c r="D150" s="20"/>
    </row>
    <row r="151" spans="1:4" ht="12.75">
      <c r="A151" s="19"/>
      <c r="B151" s="19"/>
      <c r="C151" s="19"/>
      <c r="D151" s="20"/>
    </row>
    <row r="152" spans="1:4" ht="12.75">
      <c r="A152" s="19"/>
      <c r="B152" s="19"/>
      <c r="C152" s="19"/>
      <c r="D152" s="20"/>
    </row>
    <row r="153" spans="1:4" ht="12.75">
      <c r="A153" s="19"/>
      <c r="B153" s="19"/>
      <c r="C153" s="19"/>
      <c r="D153" s="20"/>
    </row>
    <row r="154" spans="1:4" ht="12.75">
      <c r="A154" s="19"/>
      <c r="B154" s="19"/>
      <c r="C154" s="19"/>
      <c r="D154" s="20"/>
    </row>
    <row r="155" spans="1:4" ht="12.75">
      <c r="A155" s="19"/>
      <c r="B155" s="19"/>
      <c r="C155" s="19"/>
      <c r="D155" s="20"/>
    </row>
    <row r="156" spans="1:4" ht="12.75">
      <c r="A156" s="19"/>
      <c r="B156" s="19"/>
      <c r="C156" s="19"/>
      <c r="D156" s="20"/>
    </row>
    <row r="157" spans="1:4" ht="12.75">
      <c r="A157" s="19"/>
      <c r="B157" s="19"/>
      <c r="C157" s="19"/>
      <c r="D157" s="20"/>
    </row>
    <row r="158" spans="1:4" ht="12.75">
      <c r="A158" s="19"/>
      <c r="B158" s="19"/>
      <c r="C158" s="19"/>
      <c r="D158" s="20"/>
    </row>
    <row r="159" spans="1:4" ht="12.75">
      <c r="A159" s="19"/>
      <c r="B159" s="19"/>
      <c r="C159" s="19"/>
      <c r="D159" s="20"/>
    </row>
    <row r="160" spans="1:4" ht="12.75">
      <c r="A160" s="19"/>
      <c r="B160" s="19"/>
      <c r="C160" s="19"/>
      <c r="D160" s="20"/>
    </row>
    <row r="161" spans="1:4" ht="12.75">
      <c r="A161" s="19"/>
      <c r="B161" s="19"/>
      <c r="C161" s="19"/>
      <c r="D161" s="20"/>
    </row>
    <row r="162" spans="1:4" ht="12.75">
      <c r="A162" s="19"/>
      <c r="B162" s="19"/>
      <c r="C162" s="19"/>
      <c r="D162" s="20"/>
    </row>
    <row r="163" spans="1:4" ht="12.75">
      <c r="A163" s="19"/>
      <c r="B163" s="19"/>
      <c r="C163" s="19"/>
      <c r="D163" s="20"/>
    </row>
    <row r="164" spans="1:4" ht="12.75">
      <c r="A164" s="19"/>
      <c r="B164" s="19"/>
      <c r="C164" s="19"/>
      <c r="D164" s="20"/>
    </row>
    <row r="165" spans="1:4" ht="12.75">
      <c r="A165" s="19"/>
      <c r="B165" s="19"/>
      <c r="C165" s="19"/>
      <c r="D165" s="20"/>
    </row>
    <row r="166" spans="1:4" ht="12.75">
      <c r="A166" s="19"/>
      <c r="B166" s="19"/>
      <c r="C166" s="19"/>
      <c r="D166" s="20"/>
    </row>
    <row r="167" spans="1:4" ht="12.75">
      <c r="A167" s="19"/>
      <c r="B167" s="19"/>
      <c r="C167" s="19"/>
      <c r="D167" s="20"/>
    </row>
    <row r="168" spans="1:4" ht="12.75">
      <c r="A168" s="19"/>
      <c r="B168" s="19"/>
      <c r="C168" s="19"/>
      <c r="D168" s="20"/>
    </row>
    <row r="169" spans="1:4" ht="12.75">
      <c r="A169" s="19"/>
      <c r="B169" s="19"/>
      <c r="C169" s="19"/>
      <c r="D169" s="20"/>
    </row>
    <row r="170" spans="1:4" ht="12.75">
      <c r="A170" s="19"/>
      <c r="B170" s="19"/>
      <c r="C170" s="19"/>
      <c r="D170" s="20"/>
    </row>
    <row r="171" spans="1:4" ht="12.75">
      <c r="A171" s="19"/>
      <c r="B171" s="19"/>
      <c r="C171" s="19"/>
      <c r="D171" s="20"/>
    </row>
    <row r="172" spans="1:4" ht="12.75">
      <c r="A172" s="19"/>
      <c r="B172" s="19"/>
      <c r="C172" s="19"/>
      <c r="D172" s="20"/>
    </row>
    <row r="173" spans="1:4" ht="12.75">
      <c r="A173" s="19"/>
      <c r="B173" s="19"/>
      <c r="C173" s="19"/>
      <c r="D173" s="20"/>
    </row>
    <row r="174" spans="1:4" ht="12.75">
      <c r="A174" s="19"/>
      <c r="B174" s="19"/>
      <c r="C174" s="19"/>
      <c r="D174" s="20"/>
    </row>
    <row r="175" spans="1:4" ht="12.75">
      <c r="A175" s="19"/>
      <c r="B175" s="19"/>
      <c r="C175" s="19"/>
      <c r="D175" s="20"/>
    </row>
    <row r="176" spans="1:4" ht="12.75">
      <c r="A176" s="19"/>
      <c r="B176" s="19"/>
      <c r="C176" s="19"/>
      <c r="D176" s="20"/>
    </row>
    <row r="177" spans="1:4" ht="12.75">
      <c r="A177" s="19"/>
      <c r="B177" s="19"/>
      <c r="C177" s="19"/>
      <c r="D177" s="20"/>
    </row>
    <row r="178" spans="1:2" ht="12.75">
      <c r="A178" s="19"/>
      <c r="B178" s="19"/>
    </row>
  </sheetData>
  <sheetProtection/>
  <mergeCells count="35">
    <mergeCell ref="A33:E33"/>
    <mergeCell ref="A34:B34"/>
    <mergeCell ref="C29:E29"/>
    <mergeCell ref="A29:B29"/>
    <mergeCell ref="A32:E32"/>
    <mergeCell ref="A28:B28"/>
    <mergeCell ref="A30:B30"/>
    <mergeCell ref="C28:E28"/>
    <mergeCell ref="C30:E30"/>
    <mergeCell ref="A23:B23"/>
    <mergeCell ref="A27:B27"/>
    <mergeCell ref="A25:B25"/>
    <mergeCell ref="C22:D22"/>
    <mergeCell ref="C23:D23"/>
    <mergeCell ref="C25:E25"/>
    <mergeCell ref="A26:B26"/>
    <mergeCell ref="C26:E26"/>
    <mergeCell ref="C27:E27"/>
    <mergeCell ref="C9:E9"/>
    <mergeCell ref="C10:D11"/>
    <mergeCell ref="C12:D12"/>
    <mergeCell ref="A13:E13"/>
    <mergeCell ref="A14:B14"/>
    <mergeCell ref="C21:D21"/>
    <mergeCell ref="A18:B18"/>
    <mergeCell ref="C7:E7"/>
    <mergeCell ref="A8:B12"/>
    <mergeCell ref="C8:E8"/>
    <mergeCell ref="C17:D17"/>
    <mergeCell ref="C20:D20"/>
    <mergeCell ref="C19:D19"/>
    <mergeCell ref="C18:D18"/>
    <mergeCell ref="C16:D16"/>
    <mergeCell ref="C14:D14"/>
    <mergeCell ref="C15:D15"/>
  </mergeCells>
  <printOptions/>
  <pageMargins left="0.6692913385826772" right="0.7874015748031497" top="1.1023622047244095" bottom="0.984251968503937" header="0.5118110236220472" footer="0.5118110236220472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tabSelected="1" zoomScaleSheetLayoutView="100" zoomScalePageLayoutView="0" workbookViewId="0" topLeftCell="A1">
      <selection activeCell="A67" sqref="A67:D67"/>
    </sheetView>
  </sheetViews>
  <sheetFormatPr defaultColWidth="9.140625" defaultRowHeight="15.75" customHeight="1"/>
  <cols>
    <col min="1" max="4" width="5.7109375" style="3" customWidth="1"/>
    <col min="5" max="5" width="13.28125" style="5" customWidth="1"/>
    <col min="6" max="8" width="5.7109375" style="5" customWidth="1"/>
    <col min="9" max="11" width="5.7109375" style="3" customWidth="1"/>
    <col min="12" max="14" width="5.7109375" style="47" customWidth="1"/>
    <col min="15" max="15" width="5.7109375" style="3" customWidth="1"/>
    <col min="16" max="16" width="5.7109375" style="4" customWidth="1"/>
    <col min="17" max="17" width="7.00390625" style="5" customWidth="1"/>
    <col min="18" max="18" width="14.28125" style="5" bestFit="1" customWidth="1"/>
    <col min="19" max="19" width="12.8515625" style="5" bestFit="1" customWidth="1"/>
    <col min="20" max="16384" width="9.140625" style="5" customWidth="1"/>
  </cols>
  <sheetData>
    <row r="1" spans="1:16" ht="15.75" customHeight="1">
      <c r="A1" s="8"/>
      <c r="B1" s="8"/>
      <c r="C1" s="8"/>
      <c r="D1" s="8"/>
      <c r="E1" s="7"/>
      <c r="F1" s="2"/>
      <c r="G1" s="2"/>
      <c r="H1" s="2"/>
      <c r="L1" s="2"/>
      <c r="M1" s="2"/>
      <c r="N1" s="2"/>
      <c r="O1" s="4"/>
      <c r="P1" s="5"/>
    </row>
    <row r="2" spans="1:17" s="40" customFormat="1" ht="12" customHeight="1">
      <c r="A2" s="342" t="s">
        <v>33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s="39" customFormat="1" ht="12" customHeight="1">
      <c r="A3" s="343" t="s">
        <v>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s="42" customFormat="1" ht="12" customHeight="1">
      <c r="A4" s="344" t="s">
        <v>172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1:17" s="42" customFormat="1" ht="12" customHeight="1">
      <c r="A5" s="343" t="s">
        <v>7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7" s="42" customFormat="1" ht="12" customHeight="1">
      <c r="A6" s="345" t="s">
        <v>176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7" ht="10.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28"/>
      <c r="Q7" s="28"/>
    </row>
    <row r="8" spans="1:17" s="3" customFormat="1" ht="15.75" customHeight="1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4"/>
      <c r="M8" s="44"/>
      <c r="N8" s="44"/>
      <c r="O8" s="41"/>
      <c r="P8" s="45"/>
      <c r="Q8" s="46">
        <v>1</v>
      </c>
    </row>
    <row r="9" spans="1:17" s="3" customFormat="1" ht="15.75" customHeight="1">
      <c r="A9" s="347" t="s">
        <v>16</v>
      </c>
      <c r="B9" s="348"/>
      <c r="C9" s="348"/>
      <c r="D9" s="348"/>
      <c r="E9" s="349"/>
      <c r="F9" s="353" t="s">
        <v>3</v>
      </c>
      <c r="G9" s="354"/>
      <c r="H9" s="355"/>
      <c r="I9" s="289" t="s">
        <v>183</v>
      </c>
      <c r="J9" s="290"/>
      <c r="K9" s="290"/>
      <c r="L9" s="290"/>
      <c r="M9" s="290"/>
      <c r="N9" s="290"/>
      <c r="O9" s="290"/>
      <c r="P9" s="290"/>
      <c r="Q9" s="291"/>
    </row>
    <row r="10" spans="1:17" s="3" customFormat="1" ht="15.75" customHeight="1">
      <c r="A10" s="350"/>
      <c r="B10" s="351"/>
      <c r="C10" s="351"/>
      <c r="D10" s="351"/>
      <c r="E10" s="352"/>
      <c r="F10" s="339" t="s">
        <v>2</v>
      </c>
      <c r="G10" s="340"/>
      <c r="H10" s="341"/>
      <c r="I10" s="289" t="s">
        <v>9</v>
      </c>
      <c r="J10" s="290"/>
      <c r="K10" s="291"/>
      <c r="L10" s="289" t="s">
        <v>10</v>
      </c>
      <c r="M10" s="290"/>
      <c r="N10" s="291"/>
      <c r="O10" s="289" t="s">
        <v>11</v>
      </c>
      <c r="P10" s="290"/>
      <c r="Q10" s="291"/>
    </row>
    <row r="11" spans="1:17" s="9" customFormat="1" ht="15.75" customHeight="1">
      <c r="A11" s="184" t="s">
        <v>86</v>
      </c>
      <c r="B11" s="185"/>
      <c r="C11" s="185"/>
      <c r="D11" s="185"/>
      <c r="E11" s="183"/>
      <c r="F11" s="334">
        <f>F12+F13+F16+F17</f>
        <v>375087755.96999997</v>
      </c>
      <c r="G11" s="334"/>
      <c r="H11" s="334"/>
      <c r="I11" s="334">
        <f>I12+I13+I16+I17</f>
        <v>375296342.96</v>
      </c>
      <c r="J11" s="334"/>
      <c r="K11" s="334"/>
      <c r="L11" s="334">
        <f>L12+L13+L16+L17</f>
        <v>0</v>
      </c>
      <c r="M11" s="334"/>
      <c r="N11" s="334"/>
      <c r="O11" s="334">
        <f>O12+O13+O16+O17</f>
        <v>0</v>
      </c>
      <c r="P11" s="334"/>
      <c r="Q11" s="334"/>
    </row>
    <row r="12" spans="1:17" s="3" customFormat="1" ht="15.75" customHeight="1">
      <c r="A12" s="113" t="s">
        <v>4</v>
      </c>
      <c r="B12" s="114"/>
      <c r="C12" s="114"/>
      <c r="D12" s="114"/>
      <c r="E12" s="118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</row>
    <row r="13" spans="1:17" s="3" customFormat="1" ht="15.75" customHeight="1">
      <c r="A13" s="119" t="s">
        <v>17</v>
      </c>
      <c r="B13" s="120"/>
      <c r="C13" s="120"/>
      <c r="D13" s="120"/>
      <c r="E13" s="121"/>
      <c r="F13" s="270">
        <f>F14+F15</f>
        <v>364561372.78999996</v>
      </c>
      <c r="G13" s="271"/>
      <c r="H13" s="271"/>
      <c r="I13" s="270">
        <f>I14+I15</f>
        <v>370742645.09999996</v>
      </c>
      <c r="J13" s="271"/>
      <c r="K13" s="271"/>
      <c r="L13" s="270">
        <f>L14+L15</f>
        <v>0</v>
      </c>
      <c r="M13" s="271"/>
      <c r="N13" s="271"/>
      <c r="O13" s="270">
        <f>O14+O15</f>
        <v>0</v>
      </c>
      <c r="P13" s="271"/>
      <c r="Q13" s="272"/>
    </row>
    <row r="14" spans="1:17" s="3" customFormat="1" ht="15.75" customHeight="1">
      <c r="A14" s="119"/>
      <c r="B14" s="177" t="s">
        <v>87</v>
      </c>
      <c r="C14" s="177"/>
      <c r="D14" s="177"/>
      <c r="E14" s="178"/>
      <c r="F14" s="270">
        <v>293921048.08</v>
      </c>
      <c r="G14" s="271"/>
      <c r="H14" s="272"/>
      <c r="I14" s="273">
        <f>375296342.96-I15-I16</f>
        <v>286948648.58</v>
      </c>
      <c r="J14" s="273"/>
      <c r="K14" s="273"/>
      <c r="L14" s="270"/>
      <c r="M14" s="271"/>
      <c r="N14" s="272"/>
      <c r="O14" s="270"/>
      <c r="P14" s="271"/>
      <c r="Q14" s="272"/>
    </row>
    <row r="15" spans="1:20" s="3" customFormat="1" ht="15.75" customHeight="1">
      <c r="A15" s="119"/>
      <c r="B15" s="177" t="s">
        <v>88</v>
      </c>
      <c r="C15" s="177"/>
      <c r="D15" s="177"/>
      <c r="E15" s="178"/>
      <c r="F15" s="270">
        <v>70640324.71</v>
      </c>
      <c r="G15" s="271"/>
      <c r="H15" s="272"/>
      <c r="I15" s="273">
        <f>29122144.81+54671851.71</f>
        <v>83793996.52</v>
      </c>
      <c r="J15" s="273"/>
      <c r="K15" s="273"/>
      <c r="L15" s="270"/>
      <c r="M15" s="271"/>
      <c r="N15" s="272"/>
      <c r="O15" s="270"/>
      <c r="P15" s="271"/>
      <c r="Q15" s="272"/>
      <c r="R15" s="287"/>
      <c r="S15" s="287"/>
      <c r="T15" s="287"/>
    </row>
    <row r="16" spans="1:17" s="3" customFormat="1" ht="21" customHeight="1">
      <c r="A16" s="336" t="s">
        <v>89</v>
      </c>
      <c r="B16" s="337"/>
      <c r="C16" s="337"/>
      <c r="D16" s="337"/>
      <c r="E16" s="338"/>
      <c r="F16" s="273">
        <v>10526383.18</v>
      </c>
      <c r="G16" s="273"/>
      <c r="H16" s="273"/>
      <c r="I16" s="273">
        <f>4553697.86</f>
        <v>4553697.86</v>
      </c>
      <c r="J16" s="273"/>
      <c r="K16" s="273"/>
      <c r="L16" s="273"/>
      <c r="M16" s="273"/>
      <c r="N16" s="273"/>
      <c r="O16" s="273"/>
      <c r="P16" s="273"/>
      <c r="Q16" s="273"/>
    </row>
    <row r="17" spans="1:17" s="3" customFormat="1" ht="15.75" customHeight="1">
      <c r="A17" s="119" t="s">
        <v>136</v>
      </c>
      <c r="B17" s="120"/>
      <c r="C17" s="120"/>
      <c r="D17" s="120"/>
      <c r="E17" s="121"/>
      <c r="F17" s="273">
        <v>0</v>
      </c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</row>
    <row r="18" spans="1:19" s="3" customFormat="1" ht="15.75" customHeight="1">
      <c r="A18" s="122" t="s">
        <v>19</v>
      </c>
      <c r="B18" s="123"/>
      <c r="C18" s="123"/>
      <c r="D18" s="123"/>
      <c r="E18" s="124"/>
      <c r="F18" s="277" t="s">
        <v>197</v>
      </c>
      <c r="G18" s="277"/>
      <c r="H18" s="277"/>
      <c r="I18" s="277" t="s">
        <v>197</v>
      </c>
      <c r="J18" s="277"/>
      <c r="K18" s="277"/>
      <c r="L18" s="277">
        <f>L19+L20-L21</f>
        <v>0</v>
      </c>
      <c r="M18" s="277"/>
      <c r="N18" s="277"/>
      <c r="O18" s="277">
        <f>O19+O20-O21</f>
        <v>0</v>
      </c>
      <c r="P18" s="277"/>
      <c r="Q18" s="277"/>
      <c r="S18" s="151"/>
    </row>
    <row r="19" spans="1:17" s="3" customFormat="1" ht="15.75" customHeight="1">
      <c r="A19" s="125" t="s">
        <v>131</v>
      </c>
      <c r="B19" s="120"/>
      <c r="C19" s="120"/>
      <c r="D19" s="120"/>
      <c r="E19" s="121"/>
      <c r="F19" s="273">
        <v>239281579.26</v>
      </c>
      <c r="G19" s="273"/>
      <c r="H19" s="273"/>
      <c r="I19" s="273">
        <f>'[5]Anexo 5 _ RES NOM'!F13</f>
        <v>319848341.66</v>
      </c>
      <c r="J19" s="273"/>
      <c r="K19" s="273"/>
      <c r="L19" s="273"/>
      <c r="M19" s="273"/>
      <c r="N19" s="273"/>
      <c r="O19" s="273"/>
      <c r="P19" s="273"/>
      <c r="Q19" s="273"/>
    </row>
    <row r="20" spans="1:17" s="3" customFormat="1" ht="15.75" customHeight="1">
      <c r="A20" s="126" t="s">
        <v>90</v>
      </c>
      <c r="B20" s="127"/>
      <c r="C20" s="127"/>
      <c r="D20" s="127"/>
      <c r="E20" s="128"/>
      <c r="F20" s="273">
        <v>0</v>
      </c>
      <c r="G20" s="273"/>
      <c r="H20" s="273"/>
      <c r="I20" s="273">
        <f>'[5]Anexo 5 _ RES NOM'!F14</f>
        <v>0</v>
      </c>
      <c r="J20" s="273"/>
      <c r="K20" s="273"/>
      <c r="L20" s="273"/>
      <c r="M20" s="273"/>
      <c r="N20" s="273"/>
      <c r="O20" s="273"/>
      <c r="P20" s="273"/>
      <c r="Q20" s="273"/>
    </row>
    <row r="21" spans="1:19" s="3" customFormat="1" ht="15.75" customHeight="1">
      <c r="A21" s="125" t="s">
        <v>91</v>
      </c>
      <c r="B21" s="120"/>
      <c r="C21" s="120"/>
      <c r="D21" s="120"/>
      <c r="E21" s="121"/>
      <c r="F21" s="270">
        <v>529029420.9</v>
      </c>
      <c r="G21" s="271"/>
      <c r="H21" s="272"/>
      <c r="I21" s="273">
        <f>'[5]Anexo 5 _ RES NOM'!F15</f>
        <v>449993676.51</v>
      </c>
      <c r="J21" s="273"/>
      <c r="K21" s="273"/>
      <c r="L21" s="270"/>
      <c r="M21" s="271"/>
      <c r="N21" s="271"/>
      <c r="O21" s="270"/>
      <c r="P21" s="271"/>
      <c r="Q21" s="272"/>
      <c r="R21" s="129"/>
      <c r="S21" s="151"/>
    </row>
    <row r="22" spans="1:17" s="6" customFormat="1" ht="15.75" customHeight="1">
      <c r="A22" s="181" t="s">
        <v>92</v>
      </c>
      <c r="B22" s="182"/>
      <c r="C22" s="182"/>
      <c r="D22" s="182"/>
      <c r="E22" s="183"/>
      <c r="F22" s="334">
        <v>375087755.97</v>
      </c>
      <c r="G22" s="334"/>
      <c r="H22" s="334"/>
      <c r="I22" s="334">
        <f>I11</f>
        <v>375296342.96</v>
      </c>
      <c r="J22" s="334"/>
      <c r="K22" s="334"/>
      <c r="L22" s="334">
        <f>L11-L18</f>
        <v>0</v>
      </c>
      <c r="M22" s="334"/>
      <c r="N22" s="334"/>
      <c r="O22" s="334"/>
      <c r="P22" s="334"/>
      <c r="Q22" s="334"/>
    </row>
    <row r="23" spans="1:18" s="1" customFormat="1" ht="15.75" customHeight="1">
      <c r="A23" s="130" t="s">
        <v>1</v>
      </c>
      <c r="B23" s="116"/>
      <c r="C23" s="116"/>
      <c r="D23" s="116"/>
      <c r="E23" s="131"/>
      <c r="F23" s="274">
        <v>2071015982.26</v>
      </c>
      <c r="G23" s="275"/>
      <c r="H23" s="275"/>
      <c r="I23" s="274">
        <f>'[5]Anexo 3 _ RCL'!P35</f>
        <v>2141629271.5999997</v>
      </c>
      <c r="J23" s="275"/>
      <c r="K23" s="275"/>
      <c r="L23" s="274"/>
      <c r="M23" s="275"/>
      <c r="N23" s="275"/>
      <c r="O23" s="274"/>
      <c r="P23" s="275"/>
      <c r="Q23" s="276"/>
      <c r="R23" s="77"/>
    </row>
    <row r="24" spans="1:17" s="1" customFormat="1" ht="15.75" customHeight="1">
      <c r="A24" s="132" t="s">
        <v>93</v>
      </c>
      <c r="B24" s="133"/>
      <c r="C24" s="133"/>
      <c r="D24" s="133"/>
      <c r="E24" s="134"/>
      <c r="F24" s="277">
        <f>(F11/F23)*100</f>
        <v>18.11129219585668</v>
      </c>
      <c r="G24" s="277"/>
      <c r="H24" s="277"/>
      <c r="I24" s="277">
        <f>(I11/I23)*100</f>
        <v>17.52387063142904</v>
      </c>
      <c r="J24" s="277"/>
      <c r="K24" s="277"/>
      <c r="L24" s="333" t="e">
        <f>(L11/L23)*100</f>
        <v>#DIV/0!</v>
      </c>
      <c r="M24" s="333"/>
      <c r="N24" s="333"/>
      <c r="O24" s="333" t="e">
        <f>(O11/O23)*100</f>
        <v>#DIV/0!</v>
      </c>
      <c r="P24" s="333"/>
      <c r="Q24" s="333"/>
    </row>
    <row r="25" spans="1:17" s="1" customFormat="1" ht="15.75" customHeight="1">
      <c r="A25" s="186" t="s">
        <v>94</v>
      </c>
      <c r="B25" s="187"/>
      <c r="C25" s="187"/>
      <c r="D25" s="187"/>
      <c r="E25" s="188"/>
      <c r="F25" s="334">
        <f>(F22/F23)*100</f>
        <v>18.111292195856684</v>
      </c>
      <c r="G25" s="334"/>
      <c r="H25" s="334"/>
      <c r="I25" s="334">
        <f>(I22/I23)*100</f>
        <v>17.52387063142904</v>
      </c>
      <c r="J25" s="334"/>
      <c r="K25" s="334"/>
      <c r="L25" s="335" t="e">
        <f>(L22/L23)*100</f>
        <v>#DIV/0!</v>
      </c>
      <c r="M25" s="335"/>
      <c r="N25" s="335"/>
      <c r="O25" s="335" t="e">
        <f>(O22/O23)*100</f>
        <v>#DIV/0!</v>
      </c>
      <c r="P25" s="335"/>
      <c r="Q25" s="335"/>
    </row>
    <row r="26" spans="1:17" s="1" customFormat="1" ht="21.75" customHeight="1">
      <c r="A26" s="278" t="s">
        <v>149</v>
      </c>
      <c r="B26" s="279"/>
      <c r="C26" s="279"/>
      <c r="D26" s="279"/>
      <c r="E26" s="280"/>
      <c r="F26" s="277">
        <f>F23*120%</f>
        <v>2485219178.712</v>
      </c>
      <c r="G26" s="277"/>
      <c r="H26" s="277"/>
      <c r="I26" s="277">
        <f>I23*120%</f>
        <v>2569955125.9199996</v>
      </c>
      <c r="J26" s="277"/>
      <c r="K26" s="277"/>
      <c r="L26" s="277">
        <f>L23*120%</f>
        <v>0</v>
      </c>
      <c r="M26" s="277"/>
      <c r="N26" s="277"/>
      <c r="O26" s="277">
        <f>O23*120%</f>
        <v>0</v>
      </c>
      <c r="P26" s="277"/>
      <c r="Q26" s="277"/>
    </row>
    <row r="27" spans="1:17" s="1" customFormat="1" ht="18" customHeight="1">
      <c r="A27" s="332" t="s">
        <v>150</v>
      </c>
      <c r="B27" s="332"/>
      <c r="C27" s="332"/>
      <c r="D27" s="332"/>
      <c r="E27" s="332"/>
      <c r="F27" s="277">
        <f>F23*108%</f>
        <v>2236697260.8408003</v>
      </c>
      <c r="G27" s="277"/>
      <c r="H27" s="277"/>
      <c r="I27" s="277">
        <f>I23*108%</f>
        <v>2312959613.3279996</v>
      </c>
      <c r="J27" s="277"/>
      <c r="K27" s="277"/>
      <c r="L27" s="274"/>
      <c r="M27" s="275"/>
      <c r="N27" s="276"/>
      <c r="O27" s="274"/>
      <c r="P27" s="275"/>
      <c r="Q27" s="276"/>
    </row>
    <row r="28" spans="1:17" s="1" customFormat="1" ht="13.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6"/>
    </row>
    <row r="29" spans="1:17" s="1" customFormat="1" ht="13.5" customHeight="1">
      <c r="A29" s="324" t="s">
        <v>95</v>
      </c>
      <c r="B29" s="325"/>
      <c r="C29" s="325"/>
      <c r="D29" s="325"/>
      <c r="E29" s="325"/>
      <c r="F29" s="326">
        <f>F31+F32+F42</f>
        <v>283855718.96999997</v>
      </c>
      <c r="G29" s="327"/>
      <c r="H29" s="328"/>
      <c r="I29" s="326">
        <f>I31+I32+I42</f>
        <v>276672612.96999997</v>
      </c>
      <c r="J29" s="327"/>
      <c r="K29" s="328"/>
      <c r="L29" s="326">
        <f>L31+L32+L42</f>
        <v>0</v>
      </c>
      <c r="M29" s="327"/>
      <c r="N29" s="328"/>
      <c r="O29" s="326">
        <f>O31+O32+O42</f>
        <v>0</v>
      </c>
      <c r="P29" s="327"/>
      <c r="Q29" s="328"/>
    </row>
    <row r="30" spans="1:17" s="1" customFormat="1" ht="13.5" customHeight="1">
      <c r="A30" s="329" t="s">
        <v>137</v>
      </c>
      <c r="B30" s="330"/>
      <c r="C30" s="330"/>
      <c r="D30" s="330"/>
      <c r="E30" s="331"/>
      <c r="F30" s="267">
        <f>F31+F32+F39+F42</f>
        <v>364561372.78999996</v>
      </c>
      <c r="G30" s="268"/>
      <c r="H30" s="269"/>
      <c r="I30" s="267">
        <f>I31+I32+I39+I42</f>
        <v>370742645.09999996</v>
      </c>
      <c r="J30" s="268"/>
      <c r="K30" s="269"/>
      <c r="L30" s="267">
        <f>L31+L32+L39+L42</f>
        <v>0</v>
      </c>
      <c r="M30" s="268"/>
      <c r="N30" s="269"/>
      <c r="O30" s="267">
        <f>O31+O32+O39+O42</f>
        <v>0</v>
      </c>
      <c r="P30" s="268"/>
      <c r="Q30" s="269"/>
    </row>
    <row r="31" spans="1:17" s="1" customFormat="1" ht="15.75" customHeight="1">
      <c r="A31" s="125" t="s">
        <v>138</v>
      </c>
      <c r="B31" s="135"/>
      <c r="C31" s="135"/>
      <c r="D31" s="135"/>
      <c r="E31" s="121"/>
      <c r="F31" s="270"/>
      <c r="G31" s="271"/>
      <c r="H31" s="272"/>
      <c r="I31" s="270"/>
      <c r="J31" s="271"/>
      <c r="K31" s="272"/>
      <c r="L31" s="270"/>
      <c r="M31" s="271"/>
      <c r="N31" s="272"/>
      <c r="O31" s="270"/>
      <c r="P31" s="271"/>
      <c r="Q31" s="272"/>
    </row>
    <row r="32" spans="1:17" s="1" customFormat="1" ht="15.75" customHeight="1">
      <c r="A32" s="125" t="s">
        <v>139</v>
      </c>
      <c r="B32" s="135"/>
      <c r="C32" s="135"/>
      <c r="D32" s="135"/>
      <c r="E32" s="121"/>
      <c r="F32" s="270">
        <f>F33+F34+F37</f>
        <v>283855718.96999997</v>
      </c>
      <c r="G32" s="271"/>
      <c r="H32" s="272"/>
      <c r="I32" s="270">
        <f>I33+I34+I37</f>
        <v>276672612.96999997</v>
      </c>
      <c r="J32" s="271"/>
      <c r="K32" s="272"/>
      <c r="L32" s="270">
        <f>L33+L34+L37</f>
        <v>0</v>
      </c>
      <c r="M32" s="271"/>
      <c r="N32" s="272"/>
      <c r="O32" s="270">
        <f>O33+O34+O37</f>
        <v>0</v>
      </c>
      <c r="P32" s="271"/>
      <c r="Q32" s="272"/>
    </row>
    <row r="33" spans="1:17" s="1" customFormat="1" ht="15.75" customHeight="1">
      <c r="A33" s="125"/>
      <c r="B33" s="135" t="s">
        <v>97</v>
      </c>
      <c r="C33" s="135"/>
      <c r="D33" s="135"/>
      <c r="E33" s="121"/>
      <c r="F33" s="270"/>
      <c r="G33" s="271"/>
      <c r="H33" s="272"/>
      <c r="I33" s="270"/>
      <c r="J33" s="271"/>
      <c r="K33" s="272"/>
      <c r="L33" s="270"/>
      <c r="M33" s="271"/>
      <c r="N33" s="272"/>
      <c r="O33" s="270"/>
      <c r="P33" s="271"/>
      <c r="Q33" s="272"/>
    </row>
    <row r="34" spans="1:17" s="1" customFormat="1" ht="15.75" customHeight="1">
      <c r="A34" s="125"/>
      <c r="B34" s="135" t="s">
        <v>98</v>
      </c>
      <c r="C34" s="135"/>
      <c r="D34" s="135"/>
      <c r="E34" s="121"/>
      <c r="F34" s="270">
        <f>F35+F36</f>
        <v>283855718.96999997</v>
      </c>
      <c r="G34" s="271"/>
      <c r="H34" s="272"/>
      <c r="I34" s="270">
        <f>I35+I36</f>
        <v>276672612.96999997</v>
      </c>
      <c r="J34" s="271"/>
      <c r="K34" s="272"/>
      <c r="L34" s="270">
        <f>L35+L36</f>
        <v>0</v>
      </c>
      <c r="M34" s="271"/>
      <c r="N34" s="272"/>
      <c r="O34" s="270">
        <f>O35+O36</f>
        <v>0</v>
      </c>
      <c r="P34" s="271"/>
      <c r="Q34" s="272"/>
    </row>
    <row r="35" spans="1:17" s="1" customFormat="1" ht="15.75" customHeight="1">
      <c r="A35" s="125"/>
      <c r="B35" s="135" t="s">
        <v>99</v>
      </c>
      <c r="C35" s="135"/>
      <c r="D35" s="135"/>
      <c r="E35" s="121"/>
      <c r="F35" s="270">
        <v>193142249.67</v>
      </c>
      <c r="G35" s="271"/>
      <c r="H35" s="272"/>
      <c r="I35" s="270">
        <f>190189184.95</f>
        <v>190189184.95</v>
      </c>
      <c r="J35" s="271"/>
      <c r="K35" s="272"/>
      <c r="L35" s="270"/>
      <c r="M35" s="271"/>
      <c r="N35" s="272"/>
      <c r="O35" s="270"/>
      <c r="P35" s="271"/>
      <c r="Q35" s="272"/>
    </row>
    <row r="36" spans="1:17" s="1" customFormat="1" ht="15.75" customHeight="1">
      <c r="A36" s="125"/>
      <c r="B36" s="135" t="s">
        <v>100</v>
      </c>
      <c r="C36" s="135"/>
      <c r="D36" s="135"/>
      <c r="E36" s="121"/>
      <c r="F36" s="270">
        <v>90713469.3</v>
      </c>
      <c r="G36" s="271"/>
      <c r="H36" s="272"/>
      <c r="I36" s="270">
        <v>86483428.02</v>
      </c>
      <c r="J36" s="271"/>
      <c r="K36" s="272"/>
      <c r="L36" s="270"/>
      <c r="M36" s="271"/>
      <c r="N36" s="272"/>
      <c r="O36" s="270"/>
      <c r="P36" s="271"/>
      <c r="Q36" s="272"/>
    </row>
    <row r="37" spans="1:17" s="1" customFormat="1" ht="15.75" customHeight="1">
      <c r="A37" s="125"/>
      <c r="B37" s="135" t="s">
        <v>101</v>
      </c>
      <c r="C37" s="135"/>
      <c r="D37" s="135"/>
      <c r="E37" s="121"/>
      <c r="F37" s="270"/>
      <c r="G37" s="271"/>
      <c r="H37" s="272"/>
      <c r="I37" s="270"/>
      <c r="J37" s="271"/>
      <c r="K37" s="272"/>
      <c r="L37" s="270"/>
      <c r="M37" s="271"/>
      <c r="N37" s="272"/>
      <c r="O37" s="270"/>
      <c r="P37" s="271"/>
      <c r="Q37" s="272"/>
    </row>
    <row r="38" spans="1:17" s="1" customFormat="1" ht="15.75" customHeight="1">
      <c r="A38" s="281" t="s">
        <v>140</v>
      </c>
      <c r="B38" s="282"/>
      <c r="C38" s="282"/>
      <c r="D38" s="282"/>
      <c r="E38" s="283"/>
      <c r="F38" s="270"/>
      <c r="G38" s="271"/>
      <c r="H38" s="272"/>
      <c r="I38" s="270"/>
      <c r="J38" s="271"/>
      <c r="K38" s="272"/>
      <c r="L38" s="199"/>
      <c r="M38" s="200"/>
      <c r="N38" s="201"/>
      <c r="O38" s="199"/>
      <c r="P38" s="200"/>
      <c r="Q38" s="201"/>
    </row>
    <row r="39" spans="1:17" s="1" customFormat="1" ht="15.75" customHeight="1">
      <c r="A39" s="284" t="s">
        <v>141</v>
      </c>
      <c r="B39" s="285"/>
      <c r="C39" s="285"/>
      <c r="D39" s="285"/>
      <c r="E39" s="286"/>
      <c r="F39" s="274">
        <f>F40+F41</f>
        <v>80705653.82</v>
      </c>
      <c r="G39" s="275"/>
      <c r="H39" s="276"/>
      <c r="I39" s="274">
        <f>I40+I41</f>
        <v>94070032.13000001</v>
      </c>
      <c r="J39" s="275"/>
      <c r="K39" s="276"/>
      <c r="L39" s="274">
        <f>L40+L41</f>
        <v>0</v>
      </c>
      <c r="M39" s="275"/>
      <c r="N39" s="276"/>
      <c r="O39" s="274">
        <f>O40+O41</f>
        <v>0</v>
      </c>
      <c r="P39" s="275"/>
      <c r="Q39" s="276"/>
    </row>
    <row r="40" spans="1:17" s="1" customFormat="1" ht="15.75" customHeight="1">
      <c r="A40" s="281" t="s">
        <v>143</v>
      </c>
      <c r="B40" s="282"/>
      <c r="C40" s="282"/>
      <c r="D40" s="282"/>
      <c r="E40" s="283"/>
      <c r="F40" s="270">
        <v>10065329.11</v>
      </c>
      <c r="G40" s="271"/>
      <c r="H40" s="272"/>
      <c r="I40" s="270">
        <f>I14-I34</f>
        <v>10276035.610000014</v>
      </c>
      <c r="J40" s="271"/>
      <c r="K40" s="272"/>
      <c r="L40" s="199"/>
      <c r="M40" s="200"/>
      <c r="N40" s="201"/>
      <c r="O40" s="199"/>
      <c r="P40" s="200"/>
      <c r="Q40" s="201"/>
    </row>
    <row r="41" spans="1:17" s="1" customFormat="1" ht="15.75" customHeight="1">
      <c r="A41" s="281" t="s">
        <v>142</v>
      </c>
      <c r="B41" s="282"/>
      <c r="C41" s="282"/>
      <c r="D41" s="282"/>
      <c r="E41" s="283"/>
      <c r="F41" s="270">
        <v>70640324.71</v>
      </c>
      <c r="G41" s="271"/>
      <c r="H41" s="272"/>
      <c r="I41" s="273">
        <f>29122144.81+54671851.71</f>
        <v>83793996.52</v>
      </c>
      <c r="J41" s="273"/>
      <c r="K41" s="273"/>
      <c r="L41" s="199"/>
      <c r="M41" s="200"/>
      <c r="N41" s="201"/>
      <c r="O41" s="199"/>
      <c r="P41" s="200"/>
      <c r="Q41" s="201"/>
    </row>
    <row r="42" spans="1:17" s="1" customFormat="1" ht="15.75" customHeight="1">
      <c r="A42" s="281" t="s">
        <v>144</v>
      </c>
      <c r="B42" s="282"/>
      <c r="C42" s="282"/>
      <c r="D42" s="282"/>
      <c r="E42" s="283"/>
      <c r="F42" s="270">
        <v>0</v>
      </c>
      <c r="G42" s="271"/>
      <c r="H42" s="272"/>
      <c r="I42" s="270">
        <v>0</v>
      </c>
      <c r="J42" s="271"/>
      <c r="K42" s="272"/>
      <c r="L42" s="270">
        <f>L11</f>
        <v>0</v>
      </c>
      <c r="M42" s="271"/>
      <c r="N42" s="272"/>
      <c r="O42" s="270">
        <f>O11</f>
        <v>0</v>
      </c>
      <c r="P42" s="271"/>
      <c r="Q42" s="272"/>
    </row>
    <row r="43" spans="1:17" s="1" customFormat="1" ht="12" customHeight="1">
      <c r="A43" s="289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1"/>
    </row>
    <row r="44" spans="1:17" s="3" customFormat="1" ht="15" customHeight="1">
      <c r="A44" s="312" t="s">
        <v>102</v>
      </c>
      <c r="B44" s="313"/>
      <c r="C44" s="313"/>
      <c r="D44" s="313"/>
      <c r="E44" s="314"/>
      <c r="F44" s="318" t="s">
        <v>96</v>
      </c>
      <c r="G44" s="319"/>
      <c r="H44" s="320"/>
      <c r="I44" s="274" t="s">
        <v>148</v>
      </c>
      <c r="J44" s="275"/>
      <c r="K44" s="275"/>
      <c r="L44" s="275"/>
      <c r="M44" s="275"/>
      <c r="N44" s="275"/>
      <c r="O44" s="275"/>
      <c r="P44" s="275"/>
      <c r="Q44" s="276"/>
    </row>
    <row r="45" spans="1:17" s="3" customFormat="1" ht="15.75" customHeight="1">
      <c r="A45" s="315"/>
      <c r="B45" s="316"/>
      <c r="C45" s="316"/>
      <c r="D45" s="316"/>
      <c r="E45" s="317"/>
      <c r="F45" s="321" t="s">
        <v>28</v>
      </c>
      <c r="G45" s="322"/>
      <c r="H45" s="323"/>
      <c r="I45" s="270" t="s">
        <v>9</v>
      </c>
      <c r="J45" s="271"/>
      <c r="K45" s="272"/>
      <c r="L45" s="270" t="s">
        <v>10</v>
      </c>
      <c r="M45" s="271"/>
      <c r="N45" s="272"/>
      <c r="O45" s="270" t="s">
        <v>11</v>
      </c>
      <c r="P45" s="271"/>
      <c r="Q45" s="272"/>
    </row>
    <row r="46" spans="1:17" s="3" customFormat="1" ht="15.75" customHeight="1">
      <c r="A46" s="125" t="s">
        <v>103</v>
      </c>
      <c r="B46" s="135"/>
      <c r="C46" s="120"/>
      <c r="D46" s="120"/>
      <c r="E46" s="121"/>
      <c r="F46" s="311">
        <v>0</v>
      </c>
      <c r="G46" s="311"/>
      <c r="H46" s="311"/>
      <c r="I46" s="273">
        <v>0</v>
      </c>
      <c r="J46" s="273"/>
      <c r="K46" s="273"/>
      <c r="L46" s="273"/>
      <c r="M46" s="273"/>
      <c r="N46" s="273"/>
      <c r="O46" s="273"/>
      <c r="P46" s="273"/>
      <c r="Q46" s="273"/>
    </row>
    <row r="47" spans="1:17" s="3" customFormat="1" ht="15.75" customHeight="1">
      <c r="A47" s="125" t="s">
        <v>104</v>
      </c>
      <c r="B47" s="135"/>
      <c r="C47" s="120"/>
      <c r="D47" s="120"/>
      <c r="E47" s="121"/>
      <c r="F47" s="273">
        <v>289747841.64</v>
      </c>
      <c r="G47" s="273"/>
      <c r="H47" s="273"/>
      <c r="I47" s="273">
        <v>130145334.75</v>
      </c>
      <c r="J47" s="273"/>
      <c r="K47" s="273"/>
      <c r="L47" s="273"/>
      <c r="M47" s="273"/>
      <c r="N47" s="273"/>
      <c r="O47" s="273"/>
      <c r="P47" s="273"/>
      <c r="Q47" s="273"/>
    </row>
    <row r="48" spans="1:17" s="3" customFormat="1" ht="15.75" customHeight="1">
      <c r="A48" s="126" t="s">
        <v>105</v>
      </c>
      <c r="B48" s="127"/>
      <c r="C48" s="127"/>
      <c r="D48" s="127"/>
      <c r="E48" s="128"/>
      <c r="F48" s="310">
        <v>106352398.9</v>
      </c>
      <c r="G48" s="310"/>
      <c r="H48" s="310"/>
      <c r="I48" s="270">
        <v>160766534.18</v>
      </c>
      <c r="J48" s="271"/>
      <c r="K48" s="272"/>
      <c r="L48" s="273"/>
      <c r="M48" s="273"/>
      <c r="N48" s="273"/>
      <c r="O48" s="310"/>
      <c r="P48" s="310"/>
      <c r="Q48" s="310"/>
    </row>
    <row r="49" spans="1:17" s="6" customFormat="1" ht="15.75" customHeight="1">
      <c r="A49" s="136" t="s">
        <v>178</v>
      </c>
      <c r="B49" s="137"/>
      <c r="C49" s="137"/>
      <c r="D49" s="137"/>
      <c r="E49" s="121"/>
      <c r="F49" s="273">
        <v>91982761.89</v>
      </c>
      <c r="G49" s="273"/>
      <c r="H49" s="273"/>
      <c r="I49" s="273">
        <f>'[5]Anexo 7 _  RP'!L60</f>
        <v>194186429.51000002</v>
      </c>
      <c r="J49" s="273"/>
      <c r="K49" s="273"/>
      <c r="L49" s="273"/>
      <c r="M49" s="273"/>
      <c r="N49" s="273"/>
      <c r="O49" s="273"/>
      <c r="P49" s="273"/>
      <c r="Q49" s="273"/>
    </row>
    <row r="50" spans="1:18" s="1" customFormat="1" ht="15.75" customHeight="1">
      <c r="A50" s="136" t="s">
        <v>106</v>
      </c>
      <c r="B50" s="120"/>
      <c r="C50" s="120"/>
      <c r="D50" s="120"/>
      <c r="E50" s="137"/>
      <c r="F50" s="270">
        <v>0</v>
      </c>
      <c r="G50" s="271"/>
      <c r="H50" s="271"/>
      <c r="I50" s="270">
        <v>0</v>
      </c>
      <c r="J50" s="271"/>
      <c r="K50" s="271"/>
      <c r="L50" s="270">
        <v>0</v>
      </c>
      <c r="M50" s="271"/>
      <c r="N50" s="272"/>
      <c r="O50" s="273">
        <v>0</v>
      </c>
      <c r="P50" s="273"/>
      <c r="Q50" s="273"/>
      <c r="R50" s="77"/>
    </row>
    <row r="51" spans="1:17" ht="9.75" customHeight="1">
      <c r="A51" s="138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139"/>
      <c r="M51" s="139"/>
      <c r="N51" s="139"/>
      <c r="O51" s="50"/>
      <c r="P51" s="140"/>
      <c r="Q51" s="50"/>
    </row>
    <row r="52" spans="1:17" s="43" customFormat="1" ht="15.75" customHeight="1">
      <c r="A52" s="292" t="s">
        <v>43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4"/>
    </row>
    <row r="53" spans="1:17" ht="15.75" customHeight="1">
      <c r="A53" s="295" t="s">
        <v>16</v>
      </c>
      <c r="B53" s="296"/>
      <c r="C53" s="296"/>
      <c r="D53" s="296"/>
      <c r="E53" s="297"/>
      <c r="F53" s="301" t="s">
        <v>3</v>
      </c>
      <c r="G53" s="302"/>
      <c r="H53" s="303"/>
      <c r="I53" s="304" t="s">
        <v>148</v>
      </c>
      <c r="J53" s="305"/>
      <c r="K53" s="305"/>
      <c r="L53" s="305"/>
      <c r="M53" s="305"/>
      <c r="N53" s="305"/>
      <c r="O53" s="305"/>
      <c r="P53" s="305"/>
      <c r="Q53" s="306"/>
    </row>
    <row r="54" spans="1:17" ht="15.75" customHeight="1">
      <c r="A54" s="298"/>
      <c r="B54" s="299"/>
      <c r="C54" s="299"/>
      <c r="D54" s="299"/>
      <c r="E54" s="300"/>
      <c r="F54" s="307" t="s">
        <v>2</v>
      </c>
      <c r="G54" s="308"/>
      <c r="H54" s="309"/>
      <c r="I54" s="289" t="s">
        <v>9</v>
      </c>
      <c r="J54" s="290"/>
      <c r="K54" s="291"/>
      <c r="L54" s="289" t="s">
        <v>10</v>
      </c>
      <c r="M54" s="290"/>
      <c r="N54" s="291"/>
      <c r="O54" s="289" t="s">
        <v>11</v>
      </c>
      <c r="P54" s="290"/>
      <c r="Q54" s="291"/>
    </row>
    <row r="55" spans="1:17" s="1" customFormat="1" ht="15.75" customHeight="1">
      <c r="A55" s="115" t="s">
        <v>145</v>
      </c>
      <c r="B55" s="116"/>
      <c r="C55" s="116"/>
      <c r="D55" s="116"/>
      <c r="E55" s="117"/>
      <c r="F55" s="277">
        <f>F56+F57</f>
        <v>119321378.48</v>
      </c>
      <c r="G55" s="277"/>
      <c r="H55" s="277"/>
      <c r="I55" s="277">
        <f>I56+I57</f>
        <v>119321378.48</v>
      </c>
      <c r="J55" s="277"/>
      <c r="K55" s="277"/>
      <c r="L55" s="277">
        <f>L56+L57</f>
        <v>0</v>
      </c>
      <c r="M55" s="277"/>
      <c r="N55" s="277"/>
      <c r="O55" s="277">
        <f>O56+O57</f>
        <v>0</v>
      </c>
      <c r="P55" s="277"/>
      <c r="Q55" s="277"/>
    </row>
    <row r="56" spans="1:17" ht="15.75" customHeight="1">
      <c r="A56" s="113" t="s">
        <v>48</v>
      </c>
      <c r="B56" s="114"/>
      <c r="C56" s="114"/>
      <c r="D56" s="114"/>
      <c r="E56" s="118"/>
      <c r="F56" s="273">
        <v>119321378.48</v>
      </c>
      <c r="G56" s="273"/>
      <c r="H56" s="273"/>
      <c r="I56" s="273">
        <f>'[5]Anexo 5 _ RES NOM'!F34</f>
        <v>119321378.48</v>
      </c>
      <c r="J56" s="273"/>
      <c r="K56" s="273"/>
      <c r="L56" s="273"/>
      <c r="M56" s="273"/>
      <c r="N56" s="273"/>
      <c r="O56" s="273"/>
      <c r="P56" s="273"/>
      <c r="Q56" s="273"/>
    </row>
    <row r="57" spans="1:17" ht="15.75" customHeight="1">
      <c r="A57" s="119" t="s">
        <v>136</v>
      </c>
      <c r="B57" s="120"/>
      <c r="C57" s="120"/>
      <c r="D57" s="120"/>
      <c r="E57" s="121"/>
      <c r="F57" s="273"/>
      <c r="G57" s="273"/>
      <c r="H57" s="273"/>
      <c r="I57" s="273">
        <f>'[4]Anexo 5 _ RES NOM'!F35</f>
        <v>0</v>
      </c>
      <c r="J57" s="273"/>
      <c r="K57" s="273"/>
      <c r="L57" s="273">
        <f>'[2]Anexo VI _ RES NOM'!F35</f>
        <v>0</v>
      </c>
      <c r="M57" s="273"/>
      <c r="N57" s="273"/>
      <c r="O57" s="273">
        <f>'[3]Anexo VI _ RES NOM'!F35</f>
        <v>0</v>
      </c>
      <c r="P57" s="273"/>
      <c r="Q57" s="273"/>
    </row>
    <row r="58" spans="1:17" s="1" customFormat="1" ht="15.75" customHeight="1">
      <c r="A58" s="141" t="s">
        <v>146</v>
      </c>
      <c r="B58" s="142"/>
      <c r="C58" s="142"/>
      <c r="D58" s="142"/>
      <c r="E58" s="143"/>
      <c r="F58" s="277">
        <f>F59+F60+F61-F62</f>
        <v>152524304.56</v>
      </c>
      <c r="G58" s="277"/>
      <c r="H58" s="277"/>
      <c r="I58" s="277">
        <f>I59+I60+I61-I62</f>
        <v>190079937.25</v>
      </c>
      <c r="J58" s="277"/>
      <c r="K58" s="277"/>
      <c r="L58" s="277">
        <f>L59+L60+L61-L62</f>
        <v>0</v>
      </c>
      <c r="M58" s="277"/>
      <c r="N58" s="277"/>
      <c r="O58" s="277">
        <f>O59+O60+O61-O62</f>
        <v>0</v>
      </c>
      <c r="P58" s="277"/>
      <c r="Q58" s="277"/>
    </row>
    <row r="59" spans="1:17" ht="15.75" customHeight="1">
      <c r="A59" s="125" t="s">
        <v>131</v>
      </c>
      <c r="B59" s="120"/>
      <c r="C59" s="120"/>
      <c r="D59" s="120"/>
      <c r="E59" s="121"/>
      <c r="F59" s="273">
        <v>4794335.71</v>
      </c>
      <c r="G59" s="273"/>
      <c r="H59" s="273"/>
      <c r="I59" s="273">
        <f>'[5]Anexo 5 _ RES NOM'!F37</f>
        <v>20646514.34</v>
      </c>
      <c r="J59" s="273"/>
      <c r="K59" s="273"/>
      <c r="L59" s="273"/>
      <c r="M59" s="273"/>
      <c r="N59" s="273"/>
      <c r="O59" s="273"/>
      <c r="P59" s="273"/>
      <c r="Q59" s="273"/>
    </row>
    <row r="60" spans="1:17" ht="15.75" customHeight="1">
      <c r="A60" s="125" t="s">
        <v>49</v>
      </c>
      <c r="B60" s="120"/>
      <c r="C60" s="120"/>
      <c r="D60" s="120"/>
      <c r="E60" s="121"/>
      <c r="F60" s="270">
        <v>147860990.48</v>
      </c>
      <c r="G60" s="271"/>
      <c r="H60" s="272"/>
      <c r="I60" s="273">
        <f>'[5]Anexo 5 _ RES NOM'!F38</f>
        <v>169667269.1</v>
      </c>
      <c r="J60" s="273"/>
      <c r="K60" s="273"/>
      <c r="L60" s="273"/>
      <c r="M60" s="273"/>
      <c r="N60" s="273"/>
      <c r="O60" s="273"/>
      <c r="P60" s="273"/>
      <c r="Q60" s="273"/>
    </row>
    <row r="61" spans="1:17" ht="15.75" customHeight="1">
      <c r="A61" s="126" t="s">
        <v>90</v>
      </c>
      <c r="B61" s="127"/>
      <c r="C61" s="127"/>
      <c r="D61" s="127"/>
      <c r="E61" s="144"/>
      <c r="F61" s="270"/>
      <c r="G61" s="271"/>
      <c r="H61" s="272"/>
      <c r="I61" s="273">
        <f>'[5]Anexo 5 _ RES NOM'!F39</f>
        <v>0</v>
      </c>
      <c r="J61" s="273"/>
      <c r="K61" s="273"/>
      <c r="L61" s="270"/>
      <c r="M61" s="271"/>
      <c r="N61" s="272"/>
      <c r="O61" s="270"/>
      <c r="P61" s="271"/>
      <c r="Q61" s="272"/>
    </row>
    <row r="62" spans="1:17" ht="15.75" customHeight="1">
      <c r="A62" s="125" t="s">
        <v>18</v>
      </c>
      <c r="B62" s="120"/>
      <c r="C62" s="120"/>
      <c r="D62" s="120"/>
      <c r="E62" s="121"/>
      <c r="F62" s="273">
        <v>131021.63</v>
      </c>
      <c r="G62" s="273"/>
      <c r="H62" s="273"/>
      <c r="I62" s="273">
        <f>'[5]Anexo 5 _ RES NOM'!F40</f>
        <v>233846.18999999997</v>
      </c>
      <c r="J62" s="273"/>
      <c r="K62" s="273"/>
      <c r="L62" s="273"/>
      <c r="M62" s="273"/>
      <c r="N62" s="273"/>
      <c r="O62" s="273"/>
      <c r="P62" s="273"/>
      <c r="Q62" s="273"/>
    </row>
    <row r="63" spans="1:19" ht="15.75" customHeight="1">
      <c r="A63" s="141" t="s">
        <v>50</v>
      </c>
      <c r="B63" s="127"/>
      <c r="C63" s="127"/>
      <c r="D63" s="127"/>
      <c r="E63" s="144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S63" s="179"/>
    </row>
    <row r="64" spans="1:19" ht="25.5" customHeight="1">
      <c r="A64" s="278" t="s">
        <v>147</v>
      </c>
      <c r="B64" s="279"/>
      <c r="C64" s="279"/>
      <c r="D64" s="279"/>
      <c r="E64" s="280"/>
      <c r="F64" s="273">
        <f>F55-F58</f>
        <v>-33202926.08</v>
      </c>
      <c r="G64" s="273"/>
      <c r="H64" s="273"/>
      <c r="I64" s="273">
        <f>I55-I58</f>
        <v>-70758558.77</v>
      </c>
      <c r="J64" s="273"/>
      <c r="K64" s="273"/>
      <c r="L64" s="273">
        <f>L55-L58</f>
        <v>0</v>
      </c>
      <c r="M64" s="273"/>
      <c r="N64" s="273"/>
      <c r="O64" s="273">
        <f>O55-O58</f>
        <v>0</v>
      </c>
      <c r="P64" s="273"/>
      <c r="Q64" s="273"/>
      <c r="S64" s="163"/>
    </row>
    <row r="65" ht="9.75" customHeight="1"/>
    <row r="66" spans="1:16" ht="15.75" customHeight="1">
      <c r="A66" s="48"/>
      <c r="B66" s="48"/>
      <c r="C66" s="49"/>
      <c r="D66" s="49"/>
      <c r="E66" s="50"/>
      <c r="F66" s="50"/>
      <c r="I66" s="5"/>
      <c r="J66" s="5"/>
      <c r="K66" s="5"/>
      <c r="L66" s="5"/>
      <c r="M66" s="5"/>
      <c r="N66" s="5"/>
      <c r="O66" s="5"/>
      <c r="P66" s="5"/>
    </row>
    <row r="67" spans="1:16" ht="15.75" customHeight="1">
      <c r="A67" s="288"/>
      <c r="B67" s="288"/>
      <c r="C67" s="288"/>
      <c r="D67" s="288"/>
      <c r="E67" s="288"/>
      <c r="F67" s="288"/>
      <c r="I67" s="5"/>
      <c r="J67" s="5"/>
      <c r="K67" s="5"/>
      <c r="L67" s="5"/>
      <c r="M67" s="5"/>
      <c r="N67" s="5"/>
      <c r="O67" s="5"/>
      <c r="P67" s="5"/>
    </row>
    <row r="68" spans="1:16" ht="15.75" customHeight="1">
      <c r="A68" s="51"/>
      <c r="B68" s="51"/>
      <c r="C68" s="52"/>
      <c r="D68" s="52"/>
      <c r="I68" s="5"/>
      <c r="J68" s="5"/>
      <c r="K68" s="5"/>
      <c r="L68" s="5"/>
      <c r="M68" s="5"/>
      <c r="N68" s="5"/>
      <c r="O68" s="5"/>
      <c r="P68" s="5"/>
    </row>
  </sheetData>
  <sheetProtection/>
  <mergeCells count="222">
    <mergeCell ref="O29:Q29"/>
    <mergeCell ref="A2:Q2"/>
    <mergeCell ref="A3:Q3"/>
    <mergeCell ref="A4:Q4"/>
    <mergeCell ref="A5:Q5"/>
    <mergeCell ref="A6:Q6"/>
    <mergeCell ref="A7:O7"/>
    <mergeCell ref="A9:E10"/>
    <mergeCell ref="F9:H9"/>
    <mergeCell ref="I9:Q9"/>
    <mergeCell ref="F10:H10"/>
    <mergeCell ref="I10:K10"/>
    <mergeCell ref="L10:N10"/>
    <mergeCell ref="O10:Q10"/>
    <mergeCell ref="F11:H11"/>
    <mergeCell ref="I11:K11"/>
    <mergeCell ref="L11:N11"/>
    <mergeCell ref="O11:Q11"/>
    <mergeCell ref="F12:H12"/>
    <mergeCell ref="I12:K12"/>
    <mergeCell ref="L12:N12"/>
    <mergeCell ref="O12:Q12"/>
    <mergeCell ref="F13:H13"/>
    <mergeCell ref="I13:K13"/>
    <mergeCell ref="L13:N13"/>
    <mergeCell ref="O13:Q13"/>
    <mergeCell ref="F14:H14"/>
    <mergeCell ref="I14:K14"/>
    <mergeCell ref="L14:N14"/>
    <mergeCell ref="O14:Q14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F17:H17"/>
    <mergeCell ref="I17:K17"/>
    <mergeCell ref="L17:N17"/>
    <mergeCell ref="O17:Q17"/>
    <mergeCell ref="F18:H18"/>
    <mergeCell ref="I18:K18"/>
    <mergeCell ref="L18:N18"/>
    <mergeCell ref="O18:Q18"/>
    <mergeCell ref="F19:H19"/>
    <mergeCell ref="I19:K19"/>
    <mergeCell ref="L19:N19"/>
    <mergeCell ref="O19:Q19"/>
    <mergeCell ref="F20:H20"/>
    <mergeCell ref="I20:K20"/>
    <mergeCell ref="L20:N20"/>
    <mergeCell ref="O20:Q20"/>
    <mergeCell ref="F21:H21"/>
    <mergeCell ref="I21:K21"/>
    <mergeCell ref="L21:N21"/>
    <mergeCell ref="O21:Q21"/>
    <mergeCell ref="F22:H22"/>
    <mergeCell ref="I22:K22"/>
    <mergeCell ref="L22:N22"/>
    <mergeCell ref="O22:Q22"/>
    <mergeCell ref="F23:H23"/>
    <mergeCell ref="I23:K23"/>
    <mergeCell ref="L23:N23"/>
    <mergeCell ref="O23:Q23"/>
    <mergeCell ref="F24:H24"/>
    <mergeCell ref="I24:K24"/>
    <mergeCell ref="L24:N24"/>
    <mergeCell ref="O24:Q24"/>
    <mergeCell ref="F25:H25"/>
    <mergeCell ref="I25:K25"/>
    <mergeCell ref="L25:N25"/>
    <mergeCell ref="O25:Q25"/>
    <mergeCell ref="A26:E26"/>
    <mergeCell ref="F26:H26"/>
    <mergeCell ref="I26:K26"/>
    <mergeCell ref="L26:N26"/>
    <mergeCell ref="O26:Q26"/>
    <mergeCell ref="A28:Q28"/>
    <mergeCell ref="A27:E27"/>
    <mergeCell ref="F27:H27"/>
    <mergeCell ref="I27:K27"/>
    <mergeCell ref="L27:N27"/>
    <mergeCell ref="A29:E29"/>
    <mergeCell ref="F29:H29"/>
    <mergeCell ref="I29:K29"/>
    <mergeCell ref="L29:N29"/>
    <mergeCell ref="F31:H31"/>
    <mergeCell ref="I31:K31"/>
    <mergeCell ref="L31:N31"/>
    <mergeCell ref="A30:E30"/>
    <mergeCell ref="F30:H30"/>
    <mergeCell ref="I30:K30"/>
    <mergeCell ref="O31:Q31"/>
    <mergeCell ref="F32:H32"/>
    <mergeCell ref="I32:K32"/>
    <mergeCell ref="L32:N32"/>
    <mergeCell ref="O32:Q32"/>
    <mergeCell ref="F33:H33"/>
    <mergeCell ref="I33:K33"/>
    <mergeCell ref="L33:N33"/>
    <mergeCell ref="O33:Q33"/>
    <mergeCell ref="F37:H37"/>
    <mergeCell ref="I37:K37"/>
    <mergeCell ref="L37:N37"/>
    <mergeCell ref="O37:Q37"/>
    <mergeCell ref="F34:H34"/>
    <mergeCell ref="I34:K34"/>
    <mergeCell ref="L34:N34"/>
    <mergeCell ref="O34:Q34"/>
    <mergeCell ref="F35:H35"/>
    <mergeCell ref="I35:K35"/>
    <mergeCell ref="A43:Q43"/>
    <mergeCell ref="A44:E45"/>
    <mergeCell ref="F44:H44"/>
    <mergeCell ref="I44:Q44"/>
    <mergeCell ref="F45:H45"/>
    <mergeCell ref="I45:K45"/>
    <mergeCell ref="L45:N45"/>
    <mergeCell ref="O45:Q45"/>
    <mergeCell ref="F46:H46"/>
    <mergeCell ref="I46:K46"/>
    <mergeCell ref="L46:N46"/>
    <mergeCell ref="O46:Q46"/>
    <mergeCell ref="F47:H47"/>
    <mergeCell ref="I47:K47"/>
    <mergeCell ref="L47:N47"/>
    <mergeCell ref="O47:Q47"/>
    <mergeCell ref="F48:H48"/>
    <mergeCell ref="I48:K48"/>
    <mergeCell ref="L48:N48"/>
    <mergeCell ref="O48:Q48"/>
    <mergeCell ref="F49:H49"/>
    <mergeCell ref="I49:K49"/>
    <mergeCell ref="L49:N49"/>
    <mergeCell ref="O49:Q49"/>
    <mergeCell ref="F50:H50"/>
    <mergeCell ref="I50:K50"/>
    <mergeCell ref="L50:N50"/>
    <mergeCell ref="O50:Q50"/>
    <mergeCell ref="A52:Q52"/>
    <mergeCell ref="A53:E54"/>
    <mergeCell ref="F53:H53"/>
    <mergeCell ref="I53:Q53"/>
    <mergeCell ref="F54:H54"/>
    <mergeCell ref="I54:K54"/>
    <mergeCell ref="L54:N54"/>
    <mergeCell ref="O54:Q54"/>
    <mergeCell ref="F55:H55"/>
    <mergeCell ref="I55:K55"/>
    <mergeCell ref="L55:N55"/>
    <mergeCell ref="O55:Q55"/>
    <mergeCell ref="L59:N59"/>
    <mergeCell ref="O59:Q59"/>
    <mergeCell ref="F56:H56"/>
    <mergeCell ref="I56:K56"/>
    <mergeCell ref="L56:N56"/>
    <mergeCell ref="O56:Q56"/>
    <mergeCell ref="F57:H57"/>
    <mergeCell ref="I57:K57"/>
    <mergeCell ref="L57:N57"/>
    <mergeCell ref="O57:Q57"/>
    <mergeCell ref="O64:Q64"/>
    <mergeCell ref="F61:H61"/>
    <mergeCell ref="I61:K61"/>
    <mergeCell ref="L61:N61"/>
    <mergeCell ref="O61:Q61"/>
    <mergeCell ref="I58:K58"/>
    <mergeCell ref="L58:N58"/>
    <mergeCell ref="O58:Q58"/>
    <mergeCell ref="F59:H59"/>
    <mergeCell ref="I59:K59"/>
    <mergeCell ref="R15:T15"/>
    <mergeCell ref="A67:D67"/>
    <mergeCell ref="E67:F67"/>
    <mergeCell ref="F63:H63"/>
    <mergeCell ref="I63:K63"/>
    <mergeCell ref="L63:N63"/>
    <mergeCell ref="F60:H60"/>
    <mergeCell ref="I60:K60"/>
    <mergeCell ref="L60:N60"/>
    <mergeCell ref="O60:Q60"/>
    <mergeCell ref="O27:Q27"/>
    <mergeCell ref="A38:E38"/>
    <mergeCell ref="A39:E39"/>
    <mergeCell ref="A41:E41"/>
    <mergeCell ref="A40:E40"/>
    <mergeCell ref="A42:E42"/>
    <mergeCell ref="L42:N42"/>
    <mergeCell ref="O42:Q42"/>
    <mergeCell ref="F36:H36"/>
    <mergeCell ref="I36:K36"/>
    <mergeCell ref="O63:Q63"/>
    <mergeCell ref="I62:K62"/>
    <mergeCell ref="L62:N62"/>
    <mergeCell ref="O62:Q62"/>
    <mergeCell ref="F58:H58"/>
    <mergeCell ref="A64:E64"/>
    <mergeCell ref="F64:H64"/>
    <mergeCell ref="I64:K64"/>
    <mergeCell ref="F62:H62"/>
    <mergeCell ref="L64:N64"/>
    <mergeCell ref="F38:H38"/>
    <mergeCell ref="F39:H39"/>
    <mergeCell ref="F41:H41"/>
    <mergeCell ref="F42:H42"/>
    <mergeCell ref="I38:K38"/>
    <mergeCell ref="I39:K39"/>
    <mergeCell ref="F40:H40"/>
    <mergeCell ref="I42:K42"/>
    <mergeCell ref="L30:N30"/>
    <mergeCell ref="O30:Q30"/>
    <mergeCell ref="I40:K40"/>
    <mergeCell ref="I41:K41"/>
    <mergeCell ref="L39:N39"/>
    <mergeCell ref="O39:Q39"/>
    <mergeCell ref="L36:N36"/>
    <mergeCell ref="O36:Q36"/>
    <mergeCell ref="L35:N35"/>
    <mergeCell ref="O35:Q35"/>
  </mergeCells>
  <printOptions horizontalCentered="1"/>
  <pageMargins left="0.5905511811023623" right="0.5905511811023623" top="0.5905511811023623" bottom="0.3937007874015748" header="0" footer="0.1968503937007874"/>
  <pageSetup fitToHeight="1" fitToWidth="1" horizontalDpi="600" verticalDpi="600" orientation="portrait" paperSize="9" scale="65" r:id="rId4"/>
  <colBreaks count="1" manualBreakCount="1">
    <brk id="17" max="65535" man="1"/>
  </colBreaks>
  <ignoredErrors>
    <ignoredError sqref="L24:L25 O24:O25" evalErro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175"/>
  <sheetViews>
    <sheetView showGridLines="0" zoomScaleSheetLayoutView="100" zoomScalePageLayoutView="0" workbookViewId="0" topLeftCell="A10">
      <selection activeCell="C26" sqref="C26"/>
    </sheetView>
  </sheetViews>
  <sheetFormatPr defaultColWidth="7.8515625" defaultRowHeight="12.75"/>
  <cols>
    <col min="1" max="1" width="8.421875" style="23" customWidth="1"/>
    <col min="2" max="2" width="36.00390625" style="23" customWidth="1"/>
    <col min="3" max="3" width="20.421875" style="10" customWidth="1"/>
    <col min="4" max="4" width="17.421875" style="10" customWidth="1"/>
    <col min="5" max="5" width="16.8515625" style="10" customWidth="1"/>
    <col min="6" max="6" width="18.140625" style="10" customWidth="1"/>
    <col min="7" max="7" width="12.140625" style="10" customWidth="1"/>
    <col min="8" max="16384" width="7.8515625" style="10" customWidth="1"/>
  </cols>
  <sheetData>
    <row r="1" spans="1:2" ht="12.75" customHeight="1">
      <c r="A1" s="10"/>
      <c r="B1" s="12" t="s">
        <v>20</v>
      </c>
    </row>
    <row r="2" spans="1:2" ht="12.75" customHeight="1">
      <c r="A2" s="10"/>
      <c r="B2" s="12" t="s">
        <v>21</v>
      </c>
    </row>
    <row r="3" spans="1:2" ht="12.75" customHeight="1">
      <c r="A3" s="10"/>
      <c r="B3" s="11" t="s">
        <v>173</v>
      </c>
    </row>
    <row r="4" spans="1:2" ht="12.75" customHeight="1">
      <c r="A4" s="10"/>
      <c r="B4" s="12" t="s">
        <v>22</v>
      </c>
    </row>
    <row r="5" spans="1:2" ht="12.75" customHeight="1">
      <c r="A5" s="10"/>
      <c r="B5" s="91" t="str">
        <f>'Anexo 1 - Pes Exec'!B5</f>
        <v>Referência: JANEIRO-ABRIL/2015</v>
      </c>
    </row>
    <row r="6" spans="1:2" ht="9" customHeight="1">
      <c r="A6" s="10"/>
      <c r="B6" s="10"/>
    </row>
    <row r="7" spans="1:6" s="5" customFormat="1" ht="12.75">
      <c r="A7" s="13" t="s">
        <v>153</v>
      </c>
      <c r="B7" s="14"/>
      <c r="C7" s="14"/>
      <c r="D7" s="14"/>
      <c r="E7" s="14"/>
      <c r="F7" s="37">
        <v>1</v>
      </c>
    </row>
    <row r="8" spans="1:6" s="15" customFormat="1" ht="15.75" customHeight="1">
      <c r="A8" s="222" t="s">
        <v>52</v>
      </c>
      <c r="B8" s="222"/>
      <c r="C8" s="24" t="s">
        <v>27</v>
      </c>
      <c r="D8" s="359" t="s">
        <v>184</v>
      </c>
      <c r="E8" s="360"/>
      <c r="F8" s="361"/>
    </row>
    <row r="9" spans="1:6" s="15" customFormat="1" ht="15.75" customHeight="1">
      <c r="A9" s="224"/>
      <c r="B9" s="364"/>
      <c r="C9" s="25" t="s">
        <v>28</v>
      </c>
      <c r="D9" s="164" t="s">
        <v>29</v>
      </c>
      <c r="E9" s="164" t="s">
        <v>30</v>
      </c>
      <c r="F9" s="164" t="s">
        <v>31</v>
      </c>
    </row>
    <row r="10" spans="1:6" ht="18" customHeight="1">
      <c r="A10" s="356" t="s">
        <v>59</v>
      </c>
      <c r="B10" s="356"/>
      <c r="C10" s="26">
        <f>C11+C12</f>
        <v>0</v>
      </c>
      <c r="D10" s="26">
        <f>D11+D12</f>
        <v>0</v>
      </c>
      <c r="E10" s="26">
        <f>E11+E12</f>
        <v>0</v>
      </c>
      <c r="F10" s="26">
        <f>F11+F12</f>
        <v>0</v>
      </c>
    </row>
    <row r="11" spans="1:6" ht="18" customHeight="1">
      <c r="A11" s="357" t="s">
        <v>154</v>
      </c>
      <c r="B11" s="358"/>
      <c r="C11" s="27"/>
      <c r="D11" s="27"/>
      <c r="E11" s="27"/>
      <c r="F11" s="27"/>
    </row>
    <row r="12" spans="1:6" ht="18" customHeight="1">
      <c r="A12" s="357" t="s">
        <v>157</v>
      </c>
      <c r="B12" s="358"/>
      <c r="C12" s="27"/>
      <c r="D12" s="27"/>
      <c r="E12" s="27"/>
      <c r="F12" s="27"/>
    </row>
    <row r="13" spans="1:6" ht="18" customHeight="1">
      <c r="A13" s="356" t="s">
        <v>60</v>
      </c>
      <c r="B13" s="356"/>
      <c r="C13" s="104">
        <f>C14+C15</f>
        <v>0</v>
      </c>
      <c r="D13" s="104">
        <f>D14+D15</f>
        <v>0</v>
      </c>
      <c r="E13" s="104">
        <f>E14+E15</f>
        <v>0</v>
      </c>
      <c r="F13" s="104">
        <f>F14+F15</f>
        <v>0</v>
      </c>
    </row>
    <row r="14" spans="1:6" ht="18" customHeight="1">
      <c r="A14" s="357" t="str">
        <f>A11</f>
        <v>        Aval ou Fiança em Operações de Crédito</v>
      </c>
      <c r="B14" s="358"/>
      <c r="C14" s="27"/>
      <c r="D14" s="27"/>
      <c r="E14" s="27"/>
      <c r="F14" s="27"/>
    </row>
    <row r="15" spans="1:6" ht="18" customHeight="1">
      <c r="A15" s="357" t="str">
        <f>A12</f>
        <v>        Outras Garantias nos Termos da LRF 1</v>
      </c>
      <c r="B15" s="358"/>
      <c r="C15" s="27"/>
      <c r="D15" s="27"/>
      <c r="E15" s="27"/>
      <c r="F15" s="27"/>
    </row>
    <row r="16" spans="1:6" ht="24" customHeight="1">
      <c r="A16" s="248" t="s">
        <v>62</v>
      </c>
      <c r="B16" s="249"/>
      <c r="C16" s="103">
        <f>C10+C13</f>
        <v>0</v>
      </c>
      <c r="D16" s="103">
        <f>D10+D13</f>
        <v>0</v>
      </c>
      <c r="E16" s="103">
        <f>E10+E13</f>
        <v>0</v>
      </c>
      <c r="F16" s="103">
        <f>F10+F13</f>
        <v>0</v>
      </c>
    </row>
    <row r="17" spans="1:6" ht="24" customHeight="1">
      <c r="A17" s="248" t="s">
        <v>63</v>
      </c>
      <c r="B17" s="249"/>
      <c r="C17" s="105">
        <f>'Anexo 2 - Dívida'!F23</f>
        <v>2071015982.26</v>
      </c>
      <c r="D17" s="203">
        <f>'Anexo 2 - Dívida'!I23</f>
        <v>2141629271.5999997</v>
      </c>
      <c r="E17" s="106">
        <f>'Anexo 2 - Dívida'!L23</f>
        <v>0</v>
      </c>
      <c r="F17" s="105">
        <f>'Anexo 2 - Dívida'!O23</f>
        <v>0</v>
      </c>
    </row>
    <row r="18" spans="1:6" ht="24" customHeight="1">
      <c r="A18" s="248" t="s">
        <v>32</v>
      </c>
      <c r="B18" s="249"/>
      <c r="C18" s="103">
        <f>C16/C17*100</f>
        <v>0</v>
      </c>
      <c r="D18" s="103">
        <f>D16/D17*100</f>
        <v>0</v>
      </c>
      <c r="E18" s="103" t="e">
        <f>E16/E17*100</f>
        <v>#DIV/0!</v>
      </c>
      <c r="F18" s="103" t="e">
        <f>F16/F17*100</f>
        <v>#DIV/0!</v>
      </c>
    </row>
    <row r="19" spans="1:6" ht="23.25" customHeight="1">
      <c r="A19" s="248" t="s">
        <v>189</v>
      </c>
      <c r="B19" s="249"/>
      <c r="C19" s="105">
        <f>C17*22%</f>
        <v>455623516.0972</v>
      </c>
      <c r="D19" s="203">
        <f>D17*22%</f>
        <v>471158439.7519999</v>
      </c>
      <c r="E19" s="105">
        <f>E17*22%</f>
        <v>0</v>
      </c>
      <c r="F19" s="105">
        <f>F17*22%</f>
        <v>0</v>
      </c>
    </row>
    <row r="20" spans="1:6" ht="23.25" customHeight="1">
      <c r="A20" s="265" t="s">
        <v>190</v>
      </c>
      <c r="B20" s="249"/>
      <c r="C20" s="105">
        <f>C19*0.9</f>
        <v>410061164.48748</v>
      </c>
      <c r="D20" s="203">
        <f>D19*0.9</f>
        <v>424042595.7767999</v>
      </c>
      <c r="E20" s="105">
        <f>E19*0.9</f>
        <v>0</v>
      </c>
      <c r="F20" s="105">
        <f>F19*0.9</f>
        <v>0</v>
      </c>
    </row>
    <row r="21" spans="1:7" ht="18" customHeight="1">
      <c r="A21" s="19"/>
      <c r="B21" s="19"/>
      <c r="C21" s="20"/>
      <c r="D21" s="20"/>
      <c r="E21" s="20"/>
      <c r="F21" s="20"/>
      <c r="G21" s="20"/>
    </row>
    <row r="22" spans="1:7" ht="18" customHeight="1">
      <c r="A22" s="222" t="s">
        <v>51</v>
      </c>
      <c r="B22" s="222"/>
      <c r="C22" s="24" t="s">
        <v>27</v>
      </c>
      <c r="D22" s="359" t="s">
        <v>184</v>
      </c>
      <c r="E22" s="360"/>
      <c r="F22" s="361"/>
      <c r="G22" s="20"/>
    </row>
    <row r="23" spans="1:7" ht="18" customHeight="1">
      <c r="A23" s="224"/>
      <c r="B23" s="364"/>
      <c r="C23" s="25" t="s">
        <v>28</v>
      </c>
      <c r="D23" s="207" t="s">
        <v>29</v>
      </c>
      <c r="E23" s="207" t="s">
        <v>30</v>
      </c>
      <c r="F23" s="207" t="s">
        <v>31</v>
      </c>
      <c r="G23" s="20"/>
    </row>
    <row r="24" spans="1:7" ht="18" customHeight="1">
      <c r="A24" s="356" t="s">
        <v>61</v>
      </c>
      <c r="B24" s="356"/>
      <c r="C24" s="26">
        <f>C25+C26</f>
        <v>0</v>
      </c>
      <c r="D24" s="26">
        <f>D25+D26</f>
        <v>0</v>
      </c>
      <c r="E24" s="26">
        <f>E25+E26</f>
        <v>0</v>
      </c>
      <c r="F24" s="26">
        <f>F25+F26</f>
        <v>0</v>
      </c>
      <c r="G24" s="20"/>
    </row>
    <row r="25" spans="1:7" ht="18" customHeight="1">
      <c r="A25" s="357" t="str">
        <f>A11</f>
        <v>        Aval ou Fiança em Operações de Crédito</v>
      </c>
      <c r="B25" s="358"/>
      <c r="C25" s="27"/>
      <c r="D25" s="27"/>
      <c r="E25" s="27"/>
      <c r="F25" s="27"/>
      <c r="G25" s="20"/>
    </row>
    <row r="26" spans="1:7" ht="18" customHeight="1">
      <c r="A26" s="357" t="str">
        <f>A12</f>
        <v>        Outras Garantias nos Termos da LRF 1</v>
      </c>
      <c r="B26" s="358"/>
      <c r="C26" s="27"/>
      <c r="D26" s="27"/>
      <c r="E26" s="27"/>
      <c r="F26" s="27"/>
      <c r="G26" s="20"/>
    </row>
    <row r="27" spans="1:7" ht="18" customHeight="1">
      <c r="A27" s="356" t="s">
        <v>64</v>
      </c>
      <c r="B27" s="356"/>
      <c r="C27" s="102">
        <f>C28+C29</f>
        <v>0</v>
      </c>
      <c r="D27" s="102">
        <f>D28+D29</f>
        <v>0</v>
      </c>
      <c r="E27" s="102">
        <f>E28+E29</f>
        <v>0</v>
      </c>
      <c r="F27" s="102">
        <f>F28+F29</f>
        <v>0</v>
      </c>
      <c r="G27" s="20"/>
    </row>
    <row r="28" spans="1:7" ht="18" customHeight="1">
      <c r="A28" s="357" t="str">
        <f>A25</f>
        <v>        Aval ou Fiança em Operações de Crédito</v>
      </c>
      <c r="B28" s="358"/>
      <c r="C28" s="27"/>
      <c r="D28" s="27"/>
      <c r="E28" s="27"/>
      <c r="F28" s="27"/>
      <c r="G28" s="20"/>
    </row>
    <row r="29" spans="1:7" ht="18" customHeight="1">
      <c r="A29" s="357" t="str">
        <f>A26</f>
        <v>        Outras Garantias nos Termos da LRF 1</v>
      </c>
      <c r="B29" s="358"/>
      <c r="C29" s="27"/>
      <c r="D29" s="27"/>
      <c r="E29" s="27"/>
      <c r="F29" s="27"/>
      <c r="G29" s="20"/>
    </row>
    <row r="30" spans="1:7" ht="18" customHeight="1">
      <c r="A30" s="362" t="s">
        <v>155</v>
      </c>
      <c r="B30" s="363"/>
      <c r="C30" s="189">
        <f>C24+C27</f>
        <v>0</v>
      </c>
      <c r="D30" s="189">
        <f>D24+D27</f>
        <v>0</v>
      </c>
      <c r="E30" s="189">
        <f>E24+E27</f>
        <v>0</v>
      </c>
      <c r="F30" s="189">
        <f>F24+F27</f>
        <v>0</v>
      </c>
      <c r="G30" s="20"/>
    </row>
    <row r="31" spans="1:7" ht="18" customHeight="1">
      <c r="A31" s="265" t="s">
        <v>156</v>
      </c>
      <c r="B31" s="248"/>
      <c r="C31" s="248"/>
      <c r="D31" s="248"/>
      <c r="E31" s="248"/>
      <c r="F31" s="249"/>
      <c r="G31" s="20"/>
    </row>
    <row r="32" spans="1:7" ht="18" customHeight="1">
      <c r="A32" s="180" t="s">
        <v>158</v>
      </c>
      <c r="B32" s="16"/>
      <c r="C32" s="16"/>
      <c r="D32" s="16"/>
      <c r="E32" s="16"/>
      <c r="F32" s="16"/>
      <c r="G32" s="20"/>
    </row>
    <row r="33" spans="1:7" ht="24" customHeight="1">
      <c r="A33" s="19">
        <f>'Anexo 2 - Dívida'!A67:D67</f>
        <v>0</v>
      </c>
      <c r="B33" s="19"/>
      <c r="C33" s="101"/>
      <c r="D33" s="21"/>
      <c r="E33" s="20">
        <f>'Anexo 2 - Dívida'!M66</f>
        <v>0</v>
      </c>
      <c r="F33" s="20"/>
      <c r="G33" s="20"/>
    </row>
    <row r="34" spans="1:7" ht="16.5" customHeight="1">
      <c r="A34" s="19"/>
      <c r="B34" s="19"/>
      <c r="C34" s="21"/>
      <c r="D34" s="21"/>
      <c r="E34" s="20">
        <f>'Anexo 2 - Dívida'!M67</f>
        <v>0</v>
      </c>
      <c r="F34" s="20"/>
      <c r="G34" s="20"/>
    </row>
    <row r="35" spans="1:7" ht="18" customHeight="1">
      <c r="A35" s="19"/>
      <c r="B35" s="19"/>
      <c r="C35" s="21"/>
      <c r="D35" s="21"/>
      <c r="E35" s="11"/>
      <c r="F35" s="20"/>
      <c r="G35" s="20"/>
    </row>
    <row r="36" spans="1:7" ht="18" customHeight="1">
      <c r="A36" s="365"/>
      <c r="B36" s="365"/>
      <c r="C36" s="365"/>
      <c r="D36" s="20"/>
      <c r="E36" s="20"/>
      <c r="F36" s="20"/>
      <c r="G36" s="20"/>
    </row>
    <row r="37" spans="1:7" ht="18" customHeight="1">
      <c r="A37" s="365"/>
      <c r="B37" s="365"/>
      <c r="C37" s="20"/>
      <c r="D37" s="20"/>
      <c r="E37" s="20"/>
      <c r="F37" s="20"/>
      <c r="G37" s="20"/>
    </row>
    <row r="38" spans="1:7" ht="18" customHeight="1">
      <c r="A38" s="19"/>
      <c r="B38" s="19"/>
      <c r="C38" s="20"/>
      <c r="D38" s="20"/>
      <c r="E38" s="20"/>
      <c r="F38" s="20"/>
      <c r="G38" s="20"/>
    </row>
    <row r="39" spans="1:7" ht="18" customHeight="1">
      <c r="A39" s="19"/>
      <c r="B39" s="19"/>
      <c r="C39" s="20"/>
      <c r="D39" s="20"/>
      <c r="E39" s="20"/>
      <c r="F39" s="20"/>
      <c r="G39" s="20"/>
    </row>
    <row r="40" spans="1:7" ht="18" customHeight="1">
      <c r="A40" s="19"/>
      <c r="B40" s="19"/>
      <c r="C40" s="20"/>
      <c r="D40" s="20"/>
      <c r="E40" s="20"/>
      <c r="F40" s="20"/>
      <c r="G40" s="20"/>
    </row>
    <row r="41" spans="1:7" ht="18" customHeight="1">
      <c r="A41" s="19"/>
      <c r="B41" s="19"/>
      <c r="C41" s="20"/>
      <c r="D41" s="20"/>
      <c r="E41" s="20"/>
      <c r="F41" s="20"/>
      <c r="G41" s="20"/>
    </row>
    <row r="42" spans="1:7" ht="18" customHeight="1">
      <c r="A42" s="19"/>
      <c r="B42" s="19"/>
      <c r="C42" s="20"/>
      <c r="D42" s="20"/>
      <c r="E42" s="20"/>
      <c r="F42" s="20"/>
      <c r="G42" s="20"/>
    </row>
    <row r="43" spans="1:7" ht="18" customHeight="1">
      <c r="A43" s="19"/>
      <c r="B43" s="19"/>
      <c r="C43" s="20"/>
      <c r="D43" s="20"/>
      <c r="E43" s="20"/>
      <c r="F43" s="20"/>
      <c r="G43" s="20"/>
    </row>
    <row r="44" spans="1:7" ht="18" customHeight="1">
      <c r="A44" s="19"/>
      <c r="B44" s="19"/>
      <c r="C44" s="20"/>
      <c r="D44" s="20"/>
      <c r="E44" s="20"/>
      <c r="F44" s="20"/>
      <c r="G44" s="20"/>
    </row>
    <row r="45" spans="1:7" ht="18" customHeight="1">
      <c r="A45" s="19"/>
      <c r="B45" s="19"/>
      <c r="C45" s="20"/>
      <c r="D45" s="20"/>
      <c r="E45" s="20"/>
      <c r="F45" s="20"/>
      <c r="G45" s="20"/>
    </row>
    <row r="46" spans="1:7" ht="18" customHeight="1">
      <c r="A46" s="19"/>
      <c r="B46" s="19"/>
      <c r="C46" s="20"/>
      <c r="D46" s="20"/>
      <c r="E46" s="20"/>
      <c r="F46" s="20"/>
      <c r="G46" s="20"/>
    </row>
    <row r="47" spans="1:7" ht="18" customHeight="1">
      <c r="A47" s="19"/>
      <c r="B47" s="19"/>
      <c r="C47" s="20"/>
      <c r="D47" s="20"/>
      <c r="E47" s="20"/>
      <c r="F47" s="20"/>
      <c r="G47" s="20"/>
    </row>
    <row r="48" spans="1:7" ht="18" customHeight="1">
      <c r="A48" s="19"/>
      <c r="B48" s="19"/>
      <c r="C48" s="20"/>
      <c r="D48" s="20"/>
      <c r="E48" s="20"/>
      <c r="F48" s="20"/>
      <c r="G48" s="20"/>
    </row>
    <row r="49" spans="1:7" ht="18" customHeight="1">
      <c r="A49" s="19"/>
      <c r="B49" s="19"/>
      <c r="C49" s="20"/>
      <c r="D49" s="20"/>
      <c r="E49" s="20"/>
      <c r="F49" s="20"/>
      <c r="G49" s="20"/>
    </row>
    <row r="50" spans="1:7" ht="18" customHeight="1">
      <c r="A50" s="19"/>
      <c r="B50" s="19"/>
      <c r="C50" s="20"/>
      <c r="D50" s="20"/>
      <c r="E50" s="20"/>
      <c r="F50" s="20"/>
      <c r="G50" s="20"/>
    </row>
    <row r="51" spans="1:7" ht="18" customHeight="1">
      <c r="A51" s="19"/>
      <c r="B51" s="19"/>
      <c r="C51" s="20"/>
      <c r="D51" s="20"/>
      <c r="E51" s="20"/>
      <c r="F51" s="20"/>
      <c r="G51" s="20"/>
    </row>
    <row r="52" spans="1:7" ht="18" customHeight="1">
      <c r="A52" s="19"/>
      <c r="B52" s="19"/>
      <c r="C52" s="20"/>
      <c r="D52" s="20"/>
      <c r="E52" s="20"/>
      <c r="F52" s="20"/>
      <c r="G52" s="20"/>
    </row>
    <row r="53" spans="1:7" ht="18" customHeight="1">
      <c r="A53" s="19"/>
      <c r="B53" s="19"/>
      <c r="C53" s="20"/>
      <c r="D53" s="20"/>
      <c r="E53" s="20"/>
      <c r="F53" s="20"/>
      <c r="G53" s="20"/>
    </row>
    <row r="54" spans="1:7" ht="18" customHeight="1">
      <c r="A54" s="19"/>
      <c r="B54" s="19"/>
      <c r="C54" s="20"/>
      <c r="D54" s="20"/>
      <c r="E54" s="20"/>
      <c r="F54" s="20"/>
      <c r="G54" s="20"/>
    </row>
    <row r="55" spans="1:7" ht="18" customHeight="1">
      <c r="A55" s="19"/>
      <c r="B55" s="19"/>
      <c r="C55" s="20"/>
      <c r="D55" s="20"/>
      <c r="E55" s="20"/>
      <c r="F55" s="20"/>
      <c r="G55" s="20"/>
    </row>
    <row r="56" spans="1:7" ht="18" customHeight="1">
      <c r="A56" s="19"/>
      <c r="B56" s="19"/>
      <c r="C56" s="20"/>
      <c r="D56" s="20"/>
      <c r="E56" s="20"/>
      <c r="F56" s="20"/>
      <c r="G56" s="20"/>
    </row>
    <row r="57" spans="1:7" ht="18" customHeight="1">
      <c r="A57" s="19"/>
      <c r="B57" s="19"/>
      <c r="C57" s="20"/>
      <c r="D57" s="20"/>
      <c r="E57" s="20"/>
      <c r="F57" s="20"/>
      <c r="G57" s="20"/>
    </row>
    <row r="58" spans="1:7" ht="18" customHeight="1">
      <c r="A58" s="19"/>
      <c r="B58" s="19"/>
      <c r="C58" s="20"/>
      <c r="D58" s="20"/>
      <c r="E58" s="20"/>
      <c r="F58" s="20"/>
      <c r="G58" s="20"/>
    </row>
    <row r="59" spans="1:7" ht="18" customHeight="1">
      <c r="A59" s="19"/>
      <c r="B59" s="19"/>
      <c r="C59" s="20"/>
      <c r="D59" s="20"/>
      <c r="E59" s="20"/>
      <c r="F59" s="20"/>
      <c r="G59" s="20"/>
    </row>
    <row r="60" spans="1:7" ht="18" customHeight="1">
      <c r="A60" s="19"/>
      <c r="B60" s="19"/>
      <c r="C60" s="20"/>
      <c r="D60" s="20"/>
      <c r="E60" s="20"/>
      <c r="F60" s="20"/>
      <c r="G60" s="20"/>
    </row>
    <row r="61" spans="1:7" ht="18" customHeight="1">
      <c r="A61" s="19"/>
      <c r="B61" s="19"/>
      <c r="C61" s="20"/>
      <c r="D61" s="20"/>
      <c r="E61" s="20"/>
      <c r="F61" s="20"/>
      <c r="G61" s="20"/>
    </row>
    <row r="62" spans="1:7" ht="18" customHeight="1">
      <c r="A62" s="19"/>
      <c r="B62" s="19"/>
      <c r="C62" s="20"/>
      <c r="D62" s="20"/>
      <c r="E62" s="20"/>
      <c r="F62" s="20"/>
      <c r="G62" s="20"/>
    </row>
    <row r="63" spans="1:7" ht="18" customHeight="1">
      <c r="A63" s="19"/>
      <c r="B63" s="19"/>
      <c r="C63" s="20"/>
      <c r="D63" s="20"/>
      <c r="E63" s="20"/>
      <c r="F63" s="20"/>
      <c r="G63" s="20"/>
    </row>
    <row r="64" spans="1:7" ht="18" customHeight="1">
      <c r="A64" s="19"/>
      <c r="B64" s="19"/>
      <c r="C64" s="20"/>
      <c r="D64" s="20"/>
      <c r="E64" s="20"/>
      <c r="F64" s="20"/>
      <c r="G64" s="20"/>
    </row>
    <row r="65" spans="1:7" ht="18" customHeight="1">
      <c r="A65" s="19"/>
      <c r="B65" s="19"/>
      <c r="C65" s="20"/>
      <c r="D65" s="20"/>
      <c r="E65" s="20"/>
      <c r="F65" s="20"/>
      <c r="G65" s="20"/>
    </row>
    <row r="66" spans="1:7" ht="18" customHeight="1">
      <c r="A66" s="19"/>
      <c r="B66" s="19"/>
      <c r="C66" s="20"/>
      <c r="D66" s="20"/>
      <c r="E66" s="20"/>
      <c r="F66" s="20"/>
      <c r="G66" s="20"/>
    </row>
    <row r="67" spans="1:7" ht="18" customHeight="1">
      <c r="A67" s="19"/>
      <c r="B67" s="19"/>
      <c r="C67" s="20"/>
      <c r="D67" s="20"/>
      <c r="E67" s="20"/>
      <c r="F67" s="20"/>
      <c r="G67" s="20"/>
    </row>
    <row r="68" spans="1:7" ht="18" customHeight="1">
      <c r="A68" s="19"/>
      <c r="B68" s="19"/>
      <c r="C68" s="20"/>
      <c r="D68" s="20"/>
      <c r="E68" s="20"/>
      <c r="F68" s="20"/>
      <c r="G68" s="20"/>
    </row>
    <row r="69" spans="1:7" ht="18" customHeight="1">
      <c r="A69" s="19"/>
      <c r="B69" s="19"/>
      <c r="C69" s="20"/>
      <c r="D69" s="20"/>
      <c r="E69" s="20"/>
      <c r="F69" s="20"/>
      <c r="G69" s="20"/>
    </row>
    <row r="70" spans="1:7" ht="18" customHeight="1">
      <c r="A70" s="19"/>
      <c r="B70" s="19"/>
      <c r="C70" s="20"/>
      <c r="D70" s="20"/>
      <c r="E70" s="20"/>
      <c r="F70" s="20"/>
      <c r="G70" s="20"/>
    </row>
    <row r="71" spans="1:7" ht="18" customHeight="1">
      <c r="A71" s="19"/>
      <c r="B71" s="19"/>
      <c r="C71" s="20"/>
      <c r="D71" s="20"/>
      <c r="E71" s="20"/>
      <c r="F71" s="20"/>
      <c r="G71" s="20"/>
    </row>
    <row r="72" spans="1:7" ht="12.75">
      <c r="A72" s="19"/>
      <c r="B72" s="19"/>
      <c r="C72" s="20"/>
      <c r="D72" s="20"/>
      <c r="E72" s="20"/>
      <c r="F72" s="20"/>
      <c r="G72" s="20"/>
    </row>
    <row r="73" spans="1:7" ht="12.75">
      <c r="A73" s="19"/>
      <c r="B73" s="19"/>
      <c r="C73" s="20"/>
      <c r="D73" s="20"/>
      <c r="E73" s="20"/>
      <c r="F73" s="20"/>
      <c r="G73" s="20"/>
    </row>
    <row r="74" spans="1:7" ht="12.75">
      <c r="A74" s="19"/>
      <c r="B74" s="19"/>
      <c r="C74" s="20"/>
      <c r="D74" s="20"/>
      <c r="E74" s="20"/>
      <c r="F74" s="20"/>
      <c r="G74" s="20"/>
    </row>
    <row r="75" spans="1:7" ht="12.75">
      <c r="A75" s="19"/>
      <c r="B75" s="19"/>
      <c r="C75" s="20"/>
      <c r="D75" s="20"/>
      <c r="E75" s="20"/>
      <c r="F75" s="20"/>
      <c r="G75" s="20"/>
    </row>
    <row r="76" spans="1:7" ht="12.75">
      <c r="A76" s="19"/>
      <c r="B76" s="19"/>
      <c r="C76" s="20"/>
      <c r="D76" s="20"/>
      <c r="E76" s="20"/>
      <c r="F76" s="20"/>
      <c r="G76" s="20"/>
    </row>
    <row r="77" spans="1:7" ht="12.75">
      <c r="A77" s="19"/>
      <c r="B77" s="19"/>
      <c r="C77" s="20"/>
      <c r="D77" s="20"/>
      <c r="E77" s="20"/>
      <c r="F77" s="20"/>
      <c r="G77" s="20"/>
    </row>
    <row r="78" spans="1:7" ht="12.75">
      <c r="A78" s="19"/>
      <c r="B78" s="19"/>
      <c r="C78" s="20"/>
      <c r="D78" s="20"/>
      <c r="E78" s="20"/>
      <c r="F78" s="20"/>
      <c r="G78" s="20"/>
    </row>
    <row r="79" spans="1:7" ht="12.75">
      <c r="A79" s="19"/>
      <c r="B79" s="19"/>
      <c r="C79" s="20"/>
      <c r="D79" s="20"/>
      <c r="E79" s="20"/>
      <c r="F79" s="20"/>
      <c r="G79" s="20"/>
    </row>
    <row r="80" spans="1:7" ht="12.75">
      <c r="A80" s="19"/>
      <c r="B80" s="19"/>
      <c r="C80" s="20"/>
      <c r="D80" s="20"/>
      <c r="E80" s="20"/>
      <c r="F80" s="20"/>
      <c r="G80" s="20"/>
    </row>
    <row r="81" spans="1:7" ht="12.75">
      <c r="A81" s="19"/>
      <c r="B81" s="19"/>
      <c r="C81" s="20"/>
      <c r="D81" s="20"/>
      <c r="E81" s="20"/>
      <c r="F81" s="20"/>
      <c r="G81" s="20"/>
    </row>
    <row r="82" spans="1:7" ht="12.75">
      <c r="A82" s="19"/>
      <c r="B82" s="19"/>
      <c r="C82" s="20"/>
      <c r="D82" s="20"/>
      <c r="E82" s="20"/>
      <c r="F82" s="20"/>
      <c r="G82" s="20"/>
    </row>
    <row r="83" spans="1:7" ht="12.75">
      <c r="A83" s="19"/>
      <c r="B83" s="19"/>
      <c r="C83" s="20"/>
      <c r="D83" s="20"/>
      <c r="E83" s="20"/>
      <c r="F83" s="20"/>
      <c r="G83" s="20"/>
    </row>
    <row r="84" spans="1:7" ht="12.75">
      <c r="A84" s="19"/>
      <c r="B84" s="19"/>
      <c r="C84" s="20"/>
      <c r="D84" s="20"/>
      <c r="E84" s="20"/>
      <c r="F84" s="20"/>
      <c r="G84" s="20"/>
    </row>
    <row r="85" spans="1:7" ht="12.75">
      <c r="A85" s="19"/>
      <c r="B85" s="19"/>
      <c r="C85" s="20"/>
      <c r="D85" s="20"/>
      <c r="E85" s="20"/>
      <c r="F85" s="20"/>
      <c r="G85" s="20"/>
    </row>
    <row r="86" spans="1:7" ht="12.75">
      <c r="A86" s="19"/>
      <c r="B86" s="19"/>
      <c r="C86" s="20"/>
      <c r="D86" s="20"/>
      <c r="E86" s="20"/>
      <c r="F86" s="20"/>
      <c r="G86" s="20"/>
    </row>
    <row r="87" spans="1:7" ht="12.75">
      <c r="A87" s="19"/>
      <c r="B87" s="19"/>
      <c r="C87" s="20"/>
      <c r="D87" s="20"/>
      <c r="E87" s="20"/>
      <c r="F87" s="20"/>
      <c r="G87" s="20"/>
    </row>
    <row r="88" spans="1:7" ht="12.75">
      <c r="A88" s="19"/>
      <c r="B88" s="19"/>
      <c r="C88" s="20"/>
      <c r="D88" s="20"/>
      <c r="E88" s="20"/>
      <c r="F88" s="20"/>
      <c r="G88" s="20"/>
    </row>
    <row r="89" spans="1:7" ht="12.75">
      <c r="A89" s="19"/>
      <c r="B89" s="19"/>
      <c r="C89" s="20"/>
      <c r="D89" s="20"/>
      <c r="E89" s="20"/>
      <c r="F89" s="20"/>
      <c r="G89" s="20"/>
    </row>
    <row r="90" spans="1:7" ht="12.75">
      <c r="A90" s="19"/>
      <c r="B90" s="19"/>
      <c r="C90" s="20"/>
      <c r="D90" s="20"/>
      <c r="E90" s="20"/>
      <c r="F90" s="20"/>
      <c r="G90" s="20"/>
    </row>
    <row r="91" spans="1:7" ht="12.75">
      <c r="A91" s="19"/>
      <c r="B91" s="19"/>
      <c r="C91" s="20"/>
      <c r="D91" s="20"/>
      <c r="E91" s="20"/>
      <c r="F91" s="20"/>
      <c r="G91" s="20"/>
    </row>
    <row r="92" spans="1:7" ht="12.75">
      <c r="A92" s="19"/>
      <c r="B92" s="19"/>
      <c r="C92" s="20"/>
      <c r="D92" s="20"/>
      <c r="E92" s="20"/>
      <c r="F92" s="20"/>
      <c r="G92" s="20"/>
    </row>
    <row r="93" spans="1:7" ht="12.75">
      <c r="A93" s="19"/>
      <c r="B93" s="19"/>
      <c r="C93" s="20"/>
      <c r="D93" s="20"/>
      <c r="E93" s="20"/>
      <c r="F93" s="20"/>
      <c r="G93" s="20"/>
    </row>
    <row r="94" spans="1:7" ht="12.75">
      <c r="A94" s="19"/>
      <c r="B94" s="19"/>
      <c r="C94" s="20"/>
      <c r="D94" s="20"/>
      <c r="E94" s="20"/>
      <c r="F94" s="20"/>
      <c r="G94" s="20"/>
    </row>
    <row r="95" spans="1:7" ht="12.75">
      <c r="A95" s="19"/>
      <c r="B95" s="19"/>
      <c r="C95" s="20"/>
      <c r="D95" s="20"/>
      <c r="E95" s="20"/>
      <c r="F95" s="20"/>
      <c r="G95" s="20"/>
    </row>
    <row r="96" spans="1:7" ht="12.75">
      <c r="A96" s="19"/>
      <c r="B96" s="19"/>
      <c r="C96" s="20"/>
      <c r="D96" s="20"/>
      <c r="E96" s="20"/>
      <c r="F96" s="20"/>
      <c r="G96" s="20"/>
    </row>
    <row r="97" spans="1:7" ht="12.75">
      <c r="A97" s="19"/>
      <c r="B97" s="19"/>
      <c r="C97" s="20"/>
      <c r="D97" s="20"/>
      <c r="E97" s="20"/>
      <c r="F97" s="20"/>
      <c r="G97" s="20"/>
    </row>
    <row r="98" spans="1:7" ht="12.75">
      <c r="A98" s="19"/>
      <c r="B98" s="19"/>
      <c r="C98" s="20"/>
      <c r="D98" s="20"/>
      <c r="E98" s="20"/>
      <c r="F98" s="20"/>
      <c r="G98" s="20"/>
    </row>
    <row r="99" spans="1:7" ht="12.75">
      <c r="A99" s="19"/>
      <c r="B99" s="19"/>
      <c r="C99" s="20"/>
      <c r="D99" s="20"/>
      <c r="E99" s="20"/>
      <c r="F99" s="20"/>
      <c r="G99" s="20"/>
    </row>
    <row r="100" spans="1:7" ht="12.75">
      <c r="A100" s="19"/>
      <c r="B100" s="19"/>
      <c r="C100" s="20"/>
      <c r="D100" s="20"/>
      <c r="E100" s="20"/>
      <c r="F100" s="20"/>
      <c r="G100" s="20"/>
    </row>
    <row r="101" spans="1:7" ht="12.75">
      <c r="A101" s="19"/>
      <c r="B101" s="19"/>
      <c r="C101" s="20"/>
      <c r="D101" s="20"/>
      <c r="E101" s="20"/>
      <c r="F101" s="20"/>
      <c r="G101" s="20"/>
    </row>
    <row r="102" spans="1:7" ht="12.75">
      <c r="A102" s="19"/>
      <c r="B102" s="19"/>
      <c r="C102" s="20"/>
      <c r="D102" s="20"/>
      <c r="E102" s="20"/>
      <c r="F102" s="20"/>
      <c r="G102" s="20"/>
    </row>
    <row r="103" spans="1:7" ht="12.75">
      <c r="A103" s="19"/>
      <c r="B103" s="19"/>
      <c r="C103" s="20"/>
      <c r="D103" s="20"/>
      <c r="E103" s="20"/>
      <c r="F103" s="20"/>
      <c r="G103" s="20"/>
    </row>
    <row r="104" spans="1:7" ht="12.75">
      <c r="A104" s="19"/>
      <c r="B104" s="19"/>
      <c r="C104" s="20"/>
      <c r="D104" s="20"/>
      <c r="E104" s="20"/>
      <c r="F104" s="20"/>
      <c r="G104" s="20"/>
    </row>
    <row r="105" spans="1:7" ht="12.75">
      <c r="A105" s="19"/>
      <c r="B105" s="19"/>
      <c r="C105" s="20"/>
      <c r="D105" s="20"/>
      <c r="E105" s="20"/>
      <c r="F105" s="20"/>
      <c r="G105" s="20"/>
    </row>
    <row r="106" spans="1:7" ht="12.75">
      <c r="A106" s="19"/>
      <c r="B106" s="19"/>
      <c r="C106" s="20"/>
      <c r="D106" s="20"/>
      <c r="E106" s="20"/>
      <c r="F106" s="20"/>
      <c r="G106" s="20"/>
    </row>
    <row r="107" spans="1:7" ht="12.75">
      <c r="A107" s="19"/>
      <c r="B107" s="19"/>
      <c r="C107" s="20"/>
      <c r="D107" s="20"/>
      <c r="E107" s="20"/>
      <c r="F107" s="20"/>
      <c r="G107" s="20"/>
    </row>
    <row r="108" spans="1:7" ht="12.75">
      <c r="A108" s="19"/>
      <c r="B108" s="19"/>
      <c r="C108" s="20"/>
      <c r="D108" s="20"/>
      <c r="E108" s="20"/>
      <c r="F108" s="20"/>
      <c r="G108" s="20"/>
    </row>
    <row r="109" spans="1:7" ht="12.75">
      <c r="A109" s="19"/>
      <c r="B109" s="19"/>
      <c r="C109" s="20"/>
      <c r="D109" s="20"/>
      <c r="E109" s="20"/>
      <c r="F109" s="20"/>
      <c r="G109" s="20"/>
    </row>
    <row r="110" spans="1:7" ht="12.75">
      <c r="A110" s="19"/>
      <c r="B110" s="19"/>
      <c r="C110" s="20"/>
      <c r="D110" s="20"/>
      <c r="E110" s="20"/>
      <c r="F110" s="20"/>
      <c r="G110" s="20"/>
    </row>
    <row r="111" spans="1:7" ht="12.75">
      <c r="A111" s="19"/>
      <c r="B111" s="19"/>
      <c r="C111" s="20"/>
      <c r="D111" s="20"/>
      <c r="E111" s="20"/>
      <c r="F111" s="20"/>
      <c r="G111" s="20"/>
    </row>
    <row r="112" spans="1:7" ht="12.75">
      <c r="A112" s="19"/>
      <c r="B112" s="19"/>
      <c r="C112" s="20"/>
      <c r="D112" s="20"/>
      <c r="E112" s="20"/>
      <c r="F112" s="20"/>
      <c r="G112" s="20"/>
    </row>
    <row r="113" spans="1:7" ht="12.75">
      <c r="A113" s="19"/>
      <c r="B113" s="19"/>
      <c r="C113" s="20"/>
      <c r="D113" s="20"/>
      <c r="E113" s="20"/>
      <c r="F113" s="20"/>
      <c r="G113" s="20"/>
    </row>
    <row r="114" spans="1:7" ht="12.75">
      <c r="A114" s="19"/>
      <c r="B114" s="19"/>
      <c r="C114" s="20"/>
      <c r="D114" s="20"/>
      <c r="E114" s="20"/>
      <c r="F114" s="20"/>
      <c r="G114" s="20"/>
    </row>
    <row r="115" spans="1:7" ht="12.75">
      <c r="A115" s="19"/>
      <c r="B115" s="19"/>
      <c r="C115" s="20"/>
      <c r="D115" s="20"/>
      <c r="E115" s="20"/>
      <c r="F115" s="20"/>
      <c r="G115" s="20"/>
    </row>
    <row r="116" spans="1:7" ht="12.75">
      <c r="A116" s="19"/>
      <c r="B116" s="19"/>
      <c r="C116" s="20"/>
      <c r="D116" s="20"/>
      <c r="E116" s="20"/>
      <c r="F116" s="20"/>
      <c r="G116" s="20"/>
    </row>
    <row r="117" spans="1:7" ht="12.75">
      <c r="A117" s="19"/>
      <c r="B117" s="19"/>
      <c r="C117" s="20"/>
      <c r="D117" s="20"/>
      <c r="E117" s="20"/>
      <c r="F117" s="20"/>
      <c r="G117" s="20"/>
    </row>
    <row r="118" spans="1:7" ht="12.75">
      <c r="A118" s="19"/>
      <c r="B118" s="19"/>
      <c r="C118" s="20"/>
      <c r="D118" s="20"/>
      <c r="E118" s="20"/>
      <c r="F118" s="20"/>
      <c r="G118" s="20"/>
    </row>
    <row r="119" spans="1:7" ht="12.75">
      <c r="A119" s="19"/>
      <c r="B119" s="19"/>
      <c r="C119" s="20"/>
      <c r="D119" s="20"/>
      <c r="E119" s="20"/>
      <c r="F119" s="20"/>
      <c r="G119" s="20"/>
    </row>
    <row r="120" spans="1:7" ht="12.75">
      <c r="A120" s="19"/>
      <c r="B120" s="19"/>
      <c r="C120" s="20"/>
      <c r="D120" s="20"/>
      <c r="E120" s="20"/>
      <c r="F120" s="20"/>
      <c r="G120" s="20"/>
    </row>
    <row r="121" spans="1:7" ht="12.75">
      <c r="A121" s="19"/>
      <c r="B121" s="19"/>
      <c r="C121" s="20"/>
      <c r="D121" s="20"/>
      <c r="E121" s="20"/>
      <c r="F121" s="20"/>
      <c r="G121" s="20"/>
    </row>
    <row r="122" spans="1:7" ht="12.75">
      <c r="A122" s="19"/>
      <c r="B122" s="19"/>
      <c r="C122" s="20"/>
      <c r="D122" s="20"/>
      <c r="E122" s="20"/>
      <c r="F122" s="20"/>
      <c r="G122" s="20"/>
    </row>
    <row r="123" spans="1:7" ht="12.75">
      <c r="A123" s="19"/>
      <c r="B123" s="19"/>
      <c r="C123" s="20"/>
      <c r="D123" s="20"/>
      <c r="E123" s="20"/>
      <c r="F123" s="20"/>
      <c r="G123" s="20"/>
    </row>
    <row r="124" spans="1:7" ht="12.75">
      <c r="A124" s="19"/>
      <c r="B124" s="19"/>
      <c r="C124" s="20"/>
      <c r="D124" s="20"/>
      <c r="E124" s="20"/>
      <c r="F124" s="20"/>
      <c r="G124" s="20"/>
    </row>
    <row r="125" spans="1:7" ht="12.75">
      <c r="A125" s="19"/>
      <c r="B125" s="19"/>
      <c r="C125" s="20"/>
      <c r="D125" s="20"/>
      <c r="E125" s="20"/>
      <c r="F125" s="20"/>
      <c r="G125" s="20"/>
    </row>
    <row r="126" spans="1:7" ht="12.75">
      <c r="A126" s="19"/>
      <c r="B126" s="19"/>
      <c r="C126" s="20"/>
      <c r="D126" s="20"/>
      <c r="E126" s="20"/>
      <c r="F126" s="20"/>
      <c r="G126" s="20"/>
    </row>
    <row r="127" spans="1:7" ht="12.75">
      <c r="A127" s="19"/>
      <c r="B127" s="19"/>
      <c r="C127" s="20"/>
      <c r="D127" s="20"/>
      <c r="E127" s="20"/>
      <c r="F127" s="20"/>
      <c r="G127" s="20"/>
    </row>
    <row r="128" spans="1:7" ht="12.75">
      <c r="A128" s="19"/>
      <c r="B128" s="19"/>
      <c r="C128" s="20"/>
      <c r="D128" s="20"/>
      <c r="E128" s="20"/>
      <c r="F128" s="20"/>
      <c r="G128" s="20"/>
    </row>
    <row r="129" spans="1:7" ht="12.75">
      <c r="A129" s="19"/>
      <c r="B129" s="19"/>
      <c r="C129" s="20"/>
      <c r="D129" s="20"/>
      <c r="E129" s="20"/>
      <c r="F129" s="20"/>
      <c r="G129" s="20"/>
    </row>
    <row r="130" spans="1:7" ht="12.75">
      <c r="A130" s="19"/>
      <c r="B130" s="19"/>
      <c r="C130" s="20"/>
      <c r="D130" s="20"/>
      <c r="E130" s="20"/>
      <c r="F130" s="20"/>
      <c r="G130" s="20"/>
    </row>
    <row r="131" spans="1:7" ht="12.75">
      <c r="A131" s="19"/>
      <c r="B131" s="19"/>
      <c r="C131" s="20"/>
      <c r="D131" s="20"/>
      <c r="E131" s="20"/>
      <c r="F131" s="20"/>
      <c r="G131" s="20"/>
    </row>
    <row r="132" spans="1:7" ht="12.75">
      <c r="A132" s="19"/>
      <c r="B132" s="19"/>
      <c r="C132" s="20"/>
      <c r="D132" s="20"/>
      <c r="E132" s="20"/>
      <c r="F132" s="20"/>
      <c r="G132" s="20"/>
    </row>
    <row r="133" spans="1:7" ht="12.75">
      <c r="A133" s="19"/>
      <c r="B133" s="19"/>
      <c r="C133" s="20"/>
      <c r="D133" s="20"/>
      <c r="E133" s="20"/>
      <c r="F133" s="20"/>
      <c r="G133" s="20"/>
    </row>
    <row r="134" spans="1:7" ht="12.75">
      <c r="A134" s="19"/>
      <c r="B134" s="19"/>
      <c r="C134" s="20"/>
      <c r="D134" s="20"/>
      <c r="E134" s="20"/>
      <c r="F134" s="20"/>
      <c r="G134" s="20"/>
    </row>
    <row r="135" spans="1:7" ht="12.75">
      <c r="A135" s="19"/>
      <c r="B135" s="19"/>
      <c r="C135" s="20"/>
      <c r="D135" s="20"/>
      <c r="E135" s="20"/>
      <c r="F135" s="20"/>
      <c r="G135" s="20"/>
    </row>
    <row r="136" spans="1:7" ht="12.75">
      <c r="A136" s="19"/>
      <c r="B136" s="19"/>
      <c r="C136" s="20"/>
      <c r="D136" s="20"/>
      <c r="E136" s="20"/>
      <c r="F136" s="20"/>
      <c r="G136" s="20"/>
    </row>
    <row r="137" spans="1:7" ht="12.75">
      <c r="A137" s="19"/>
      <c r="B137" s="19"/>
      <c r="C137" s="20"/>
      <c r="D137" s="20"/>
      <c r="E137" s="20"/>
      <c r="F137" s="20"/>
      <c r="G137" s="20"/>
    </row>
    <row r="138" spans="1:7" ht="12.75">
      <c r="A138" s="19"/>
      <c r="B138" s="19"/>
      <c r="C138" s="20"/>
      <c r="D138" s="20"/>
      <c r="E138" s="20"/>
      <c r="F138" s="20"/>
      <c r="G138" s="20"/>
    </row>
    <row r="139" spans="1:7" ht="12.75">
      <c r="A139" s="19"/>
      <c r="B139" s="19"/>
      <c r="C139" s="20"/>
      <c r="D139" s="20"/>
      <c r="E139" s="20"/>
      <c r="F139" s="20"/>
      <c r="G139" s="20"/>
    </row>
    <row r="140" spans="1:7" ht="12.75">
      <c r="A140" s="19"/>
      <c r="B140" s="19"/>
      <c r="C140" s="20"/>
      <c r="D140" s="20"/>
      <c r="E140" s="20"/>
      <c r="F140" s="20"/>
      <c r="G140" s="20"/>
    </row>
    <row r="141" spans="1:7" ht="12.75">
      <c r="A141" s="19"/>
      <c r="B141" s="19"/>
      <c r="C141" s="20"/>
      <c r="D141" s="20"/>
      <c r="E141" s="20"/>
      <c r="F141" s="20"/>
      <c r="G141" s="20"/>
    </row>
    <row r="142" spans="1:7" ht="12.75">
      <c r="A142" s="19"/>
      <c r="B142" s="19"/>
      <c r="C142" s="20"/>
      <c r="D142" s="20"/>
      <c r="E142" s="20"/>
      <c r="F142" s="20"/>
      <c r="G142" s="20"/>
    </row>
    <row r="143" spans="1:7" ht="12.75">
      <c r="A143" s="19"/>
      <c r="B143" s="19"/>
      <c r="C143" s="20"/>
      <c r="D143" s="20"/>
      <c r="E143" s="20"/>
      <c r="F143" s="20"/>
      <c r="G143" s="20"/>
    </row>
    <row r="144" spans="1:7" ht="12.75">
      <c r="A144" s="19"/>
      <c r="B144" s="19"/>
      <c r="C144" s="20"/>
      <c r="D144" s="20"/>
      <c r="E144" s="20"/>
      <c r="F144" s="20"/>
      <c r="G144" s="20"/>
    </row>
    <row r="145" spans="1:7" ht="12.75">
      <c r="A145" s="19"/>
      <c r="B145" s="19"/>
      <c r="C145" s="20"/>
      <c r="D145" s="20"/>
      <c r="E145" s="20"/>
      <c r="F145" s="20"/>
      <c r="G145" s="20"/>
    </row>
    <row r="146" spans="1:7" ht="12.75">
      <c r="A146" s="19"/>
      <c r="B146" s="19"/>
      <c r="C146" s="20"/>
      <c r="D146" s="20"/>
      <c r="E146" s="20"/>
      <c r="F146" s="20"/>
      <c r="G146" s="20"/>
    </row>
    <row r="147" spans="1:7" ht="12.75">
      <c r="A147" s="19"/>
      <c r="B147" s="19"/>
      <c r="C147" s="20"/>
      <c r="D147" s="20"/>
      <c r="E147" s="20"/>
      <c r="F147" s="20"/>
      <c r="G147" s="20"/>
    </row>
    <row r="148" spans="1:7" ht="12.75">
      <c r="A148" s="19"/>
      <c r="B148" s="19"/>
      <c r="C148" s="20"/>
      <c r="D148" s="20"/>
      <c r="E148" s="20"/>
      <c r="F148" s="20"/>
      <c r="G148" s="20"/>
    </row>
    <row r="149" spans="1:7" ht="12.75">
      <c r="A149" s="19"/>
      <c r="B149" s="19"/>
      <c r="C149" s="20"/>
      <c r="D149" s="20"/>
      <c r="E149" s="20"/>
      <c r="F149" s="20"/>
      <c r="G149" s="20"/>
    </row>
    <row r="150" spans="1:7" ht="12.75">
      <c r="A150" s="19"/>
      <c r="B150" s="19"/>
      <c r="C150" s="20"/>
      <c r="D150" s="20"/>
      <c r="E150" s="20"/>
      <c r="F150" s="20"/>
      <c r="G150" s="20"/>
    </row>
    <row r="151" spans="1:7" ht="12.75">
      <c r="A151" s="19"/>
      <c r="B151" s="19"/>
      <c r="C151" s="20"/>
      <c r="D151" s="20"/>
      <c r="E151" s="20"/>
      <c r="F151" s="20"/>
      <c r="G151" s="20"/>
    </row>
    <row r="152" spans="1:7" ht="12.75">
      <c r="A152" s="19"/>
      <c r="B152" s="19"/>
      <c r="C152" s="20"/>
      <c r="D152" s="20"/>
      <c r="E152" s="20"/>
      <c r="F152" s="20"/>
      <c r="G152" s="20"/>
    </row>
    <row r="153" spans="1:7" ht="12.75">
      <c r="A153" s="19"/>
      <c r="B153" s="19"/>
      <c r="C153" s="20"/>
      <c r="D153" s="20"/>
      <c r="E153" s="20"/>
      <c r="F153" s="20"/>
      <c r="G153" s="20"/>
    </row>
    <row r="154" spans="1:7" ht="12.75">
      <c r="A154" s="19"/>
      <c r="B154" s="19"/>
      <c r="C154" s="20"/>
      <c r="D154" s="20"/>
      <c r="E154" s="20"/>
      <c r="F154" s="20"/>
      <c r="G154" s="20"/>
    </row>
    <row r="155" spans="1:7" ht="12.75">
      <c r="A155" s="19"/>
      <c r="B155" s="19"/>
      <c r="C155" s="20"/>
      <c r="D155" s="20"/>
      <c r="E155" s="20"/>
      <c r="F155" s="20"/>
      <c r="G155" s="20"/>
    </row>
    <row r="156" spans="1:7" ht="12.75">
      <c r="A156" s="19"/>
      <c r="B156" s="19"/>
      <c r="C156" s="20"/>
      <c r="D156" s="20"/>
      <c r="E156" s="20"/>
      <c r="F156" s="20"/>
      <c r="G156" s="20"/>
    </row>
    <row r="157" spans="1:7" ht="12.75">
      <c r="A157" s="19"/>
      <c r="B157" s="19"/>
      <c r="C157" s="20"/>
      <c r="D157" s="20"/>
      <c r="E157" s="20"/>
      <c r="F157" s="20"/>
      <c r="G157" s="20"/>
    </row>
    <row r="158" spans="1:7" ht="12.75">
      <c r="A158" s="19"/>
      <c r="B158" s="19"/>
      <c r="C158" s="20"/>
      <c r="D158" s="20"/>
      <c r="E158" s="20"/>
      <c r="F158" s="20"/>
      <c r="G158" s="20"/>
    </row>
    <row r="159" spans="1:7" ht="12.75">
      <c r="A159" s="19"/>
      <c r="B159" s="19"/>
      <c r="C159" s="20"/>
      <c r="D159" s="20"/>
      <c r="E159" s="20"/>
      <c r="F159" s="20"/>
      <c r="G159" s="20"/>
    </row>
    <row r="160" spans="1:7" ht="12.75">
      <c r="A160" s="19"/>
      <c r="B160" s="19"/>
      <c r="C160" s="20"/>
      <c r="D160" s="20"/>
      <c r="E160" s="20"/>
      <c r="F160" s="20"/>
      <c r="G160" s="20"/>
    </row>
    <row r="161" spans="1:7" ht="12.75">
      <c r="A161" s="19"/>
      <c r="B161" s="19"/>
      <c r="C161" s="20"/>
      <c r="D161" s="20"/>
      <c r="E161" s="20"/>
      <c r="F161" s="20"/>
      <c r="G161" s="20"/>
    </row>
    <row r="162" spans="1:7" ht="12.75">
      <c r="A162" s="19"/>
      <c r="B162" s="19"/>
      <c r="C162" s="20"/>
      <c r="D162" s="20"/>
      <c r="E162" s="20"/>
      <c r="F162" s="20"/>
      <c r="G162" s="20"/>
    </row>
    <row r="163" spans="1:7" ht="12.75">
      <c r="A163" s="19"/>
      <c r="B163" s="19"/>
      <c r="C163" s="20"/>
      <c r="D163" s="20"/>
      <c r="E163" s="20"/>
      <c r="F163" s="20"/>
      <c r="G163" s="20"/>
    </row>
    <row r="164" spans="1:7" ht="12.75">
      <c r="A164" s="19"/>
      <c r="B164" s="19"/>
      <c r="C164" s="20"/>
      <c r="D164" s="20"/>
      <c r="E164" s="20"/>
      <c r="F164" s="20"/>
      <c r="G164" s="20"/>
    </row>
    <row r="165" spans="1:7" ht="12.75">
      <c r="A165" s="19"/>
      <c r="B165" s="19"/>
      <c r="C165" s="20"/>
      <c r="D165" s="20"/>
      <c r="E165" s="20"/>
      <c r="F165" s="20"/>
      <c r="G165" s="20"/>
    </row>
    <row r="166" spans="1:7" ht="12.75">
      <c r="A166" s="19"/>
      <c r="B166" s="19"/>
      <c r="C166" s="20"/>
      <c r="D166" s="20"/>
      <c r="E166" s="20"/>
      <c r="F166" s="20"/>
      <c r="G166" s="20"/>
    </row>
    <row r="167" spans="1:7" ht="12.75">
      <c r="A167" s="19"/>
      <c r="B167" s="19"/>
      <c r="C167" s="20"/>
      <c r="D167" s="20"/>
      <c r="E167" s="20"/>
      <c r="F167" s="20"/>
      <c r="G167" s="20"/>
    </row>
    <row r="168" spans="1:7" ht="12.75">
      <c r="A168" s="19"/>
      <c r="B168" s="19"/>
      <c r="C168" s="20"/>
      <c r="D168" s="20"/>
      <c r="E168" s="20"/>
      <c r="F168" s="20"/>
      <c r="G168" s="20"/>
    </row>
    <row r="169" spans="1:7" ht="12.75">
      <c r="A169" s="19"/>
      <c r="B169" s="19"/>
      <c r="C169" s="20"/>
      <c r="D169" s="20"/>
      <c r="E169" s="20"/>
      <c r="F169" s="20"/>
      <c r="G169" s="20"/>
    </row>
    <row r="170" spans="1:7" ht="12.75">
      <c r="A170" s="19"/>
      <c r="B170" s="19"/>
      <c r="C170" s="20"/>
      <c r="D170" s="20"/>
      <c r="E170" s="20"/>
      <c r="F170" s="20"/>
      <c r="G170" s="20"/>
    </row>
    <row r="171" spans="1:7" ht="12.75">
      <c r="A171" s="19"/>
      <c r="B171" s="19"/>
      <c r="C171" s="20"/>
      <c r="D171" s="20"/>
      <c r="E171" s="20"/>
      <c r="F171" s="20"/>
      <c r="G171" s="20"/>
    </row>
    <row r="172" spans="1:7" ht="12.75">
      <c r="A172" s="19"/>
      <c r="B172" s="19"/>
      <c r="C172" s="20"/>
      <c r="D172" s="20"/>
      <c r="E172" s="20"/>
      <c r="F172" s="20"/>
      <c r="G172" s="20"/>
    </row>
    <row r="173" spans="1:7" ht="12.75">
      <c r="A173" s="19"/>
      <c r="B173" s="19"/>
      <c r="C173" s="20"/>
      <c r="D173" s="20"/>
      <c r="E173" s="20"/>
      <c r="F173" s="20"/>
      <c r="G173" s="20"/>
    </row>
    <row r="174" spans="1:7" ht="12.75">
      <c r="A174" s="19"/>
      <c r="B174" s="19"/>
      <c r="C174" s="20"/>
      <c r="D174" s="20"/>
      <c r="E174" s="20"/>
      <c r="F174" s="20"/>
      <c r="G174" s="20"/>
    </row>
    <row r="175" spans="1:7" ht="12.75">
      <c r="A175" s="19"/>
      <c r="B175" s="19"/>
      <c r="C175" s="20"/>
      <c r="D175" s="20"/>
      <c r="E175" s="20"/>
      <c r="F175" s="20"/>
      <c r="G175" s="20"/>
    </row>
  </sheetData>
  <sheetProtection/>
  <mergeCells count="25">
    <mergeCell ref="A8:B9"/>
    <mergeCell ref="D8:F8"/>
    <mergeCell ref="A13:B13"/>
    <mergeCell ref="A36:C36"/>
    <mergeCell ref="A15:B15"/>
    <mergeCell ref="A16:B16"/>
    <mergeCell ref="A17:B17"/>
    <mergeCell ref="A18:B18"/>
    <mergeCell ref="A19:B19"/>
    <mergeCell ref="A24:B24"/>
    <mergeCell ref="A37:B37"/>
    <mergeCell ref="A25:B25"/>
    <mergeCell ref="A26:B26"/>
    <mergeCell ref="A27:B27"/>
    <mergeCell ref="A28:B28"/>
    <mergeCell ref="A31:F31"/>
    <mergeCell ref="A10:B10"/>
    <mergeCell ref="A11:B11"/>
    <mergeCell ref="A12:B12"/>
    <mergeCell ref="D22:F22"/>
    <mergeCell ref="A30:B30"/>
    <mergeCell ref="A20:B20"/>
    <mergeCell ref="A29:B29"/>
    <mergeCell ref="A14:B14"/>
    <mergeCell ref="A22:B23"/>
  </mergeCells>
  <printOptions/>
  <pageMargins left="0.5905511811023623" right="0.5905511811023623" top="0.5905511811023623" bottom="0.3937007874015748" header="0" footer="0.1968503937007874"/>
  <pageSetup fitToHeight="1" fitToWidth="1" horizontalDpi="300" verticalDpi="300" orientation="portrait" paperSize="9" scale="71" r:id="rId2"/>
  <ignoredErrors>
    <ignoredError sqref="D18:F18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66"/>
  <sheetViews>
    <sheetView showGridLines="0" zoomScaleSheetLayoutView="100" zoomScalePageLayoutView="0" workbookViewId="0" topLeftCell="A31">
      <selection activeCell="C55" sqref="C55"/>
    </sheetView>
  </sheetViews>
  <sheetFormatPr defaultColWidth="9.140625" defaultRowHeight="11.25" customHeight="1"/>
  <cols>
    <col min="1" max="1" width="72.57421875" style="58" customWidth="1"/>
    <col min="2" max="2" width="23.00390625" style="58" customWidth="1"/>
    <col min="3" max="3" width="22.7109375" style="58" customWidth="1"/>
    <col min="4" max="16384" width="9.140625" style="58" customWidth="1"/>
  </cols>
  <sheetData>
    <row r="1" spans="1:3" ht="15" customHeight="1">
      <c r="A1" s="372" t="s">
        <v>82</v>
      </c>
      <c r="B1" s="372"/>
      <c r="C1" s="372"/>
    </row>
    <row r="2" spans="1:3" ht="12.75" customHeight="1">
      <c r="A2" s="372" t="s">
        <v>83</v>
      </c>
      <c r="B2" s="372"/>
      <c r="C2" s="372"/>
    </row>
    <row r="3" spans="1:3" ht="12.75" customHeight="1">
      <c r="A3" s="373" t="s">
        <v>84</v>
      </c>
      <c r="B3" s="373"/>
      <c r="C3" s="373"/>
    </row>
    <row r="4" spans="1:3" ht="13.5" customHeight="1">
      <c r="A4" s="372" t="s">
        <v>85</v>
      </c>
      <c r="B4" s="372"/>
      <c r="C4" s="372"/>
    </row>
    <row r="5" spans="1:3" ht="13.5" customHeight="1">
      <c r="A5" s="366" t="s">
        <v>177</v>
      </c>
      <c r="B5" s="366"/>
      <c r="C5" s="366"/>
    </row>
    <row r="6" spans="1:4" ht="11.25" customHeight="1">
      <c r="A6" s="94"/>
      <c r="B6" s="94"/>
      <c r="C6" s="94"/>
      <c r="D6" s="99"/>
    </row>
    <row r="7" spans="1:4" ht="10.5" customHeight="1">
      <c r="A7" s="95" t="s">
        <v>159</v>
      </c>
      <c r="B7" s="96"/>
      <c r="C7" s="98">
        <v>1</v>
      </c>
      <c r="D7" s="99"/>
    </row>
    <row r="8" spans="1:3" ht="18.75" customHeight="1">
      <c r="A8" s="367" t="s">
        <v>5</v>
      </c>
      <c r="B8" s="370" t="s">
        <v>160</v>
      </c>
      <c r="C8" s="371"/>
    </row>
    <row r="9" spans="1:3" ht="11.25" customHeight="1">
      <c r="A9" s="368"/>
      <c r="B9" s="374" t="s">
        <v>161</v>
      </c>
      <c r="C9" s="374" t="s">
        <v>162</v>
      </c>
    </row>
    <row r="10" spans="1:3" ht="11.25" customHeight="1">
      <c r="A10" s="368"/>
      <c r="B10" s="375"/>
      <c r="C10" s="375"/>
    </row>
    <row r="11" spans="1:3" ht="11.25" customHeight="1">
      <c r="A11" s="368"/>
      <c r="B11" s="375"/>
      <c r="C11" s="375"/>
    </row>
    <row r="12" spans="1:3" ht="11.25" customHeight="1">
      <c r="A12" s="369"/>
      <c r="B12" s="376"/>
      <c r="C12" s="192" t="s">
        <v>65</v>
      </c>
    </row>
    <row r="13" spans="1:3" ht="11.25" customHeight="1">
      <c r="A13" s="190" t="s">
        <v>66</v>
      </c>
      <c r="B13" s="150">
        <f>B17+B28</f>
        <v>2514619.3200000003</v>
      </c>
      <c r="C13" s="147">
        <f>C17+C28</f>
        <v>2514619.3200000003</v>
      </c>
    </row>
    <row r="14" spans="1:3" ht="11.25" customHeight="1">
      <c r="A14" s="145" t="s">
        <v>67</v>
      </c>
      <c r="B14" s="148">
        <f>B15+B16</f>
        <v>0</v>
      </c>
      <c r="C14" s="149">
        <f>C15+C16</f>
        <v>0</v>
      </c>
    </row>
    <row r="15" spans="1:3" ht="11.25" customHeight="1">
      <c r="A15" s="59" t="s">
        <v>107</v>
      </c>
      <c r="B15" s="148"/>
      <c r="C15" s="149"/>
    </row>
    <row r="16" spans="1:3" ht="11.25" customHeight="1">
      <c r="A16" s="59" t="s">
        <v>108</v>
      </c>
      <c r="B16" s="148"/>
      <c r="C16" s="149"/>
    </row>
    <row r="17" spans="1:3" ht="11.25" customHeight="1">
      <c r="A17" s="145" t="s">
        <v>109</v>
      </c>
      <c r="B17" s="150">
        <f>B22</f>
        <v>920248</v>
      </c>
      <c r="C17" s="150">
        <f>C22</f>
        <v>920248</v>
      </c>
    </row>
    <row r="18" spans="1:3" ht="11.25" customHeight="1">
      <c r="A18" s="59" t="s">
        <v>107</v>
      </c>
      <c r="B18" s="161"/>
      <c r="C18" s="97">
        <f>C19</f>
        <v>0</v>
      </c>
    </row>
    <row r="19" spans="1:3" ht="11.25" customHeight="1">
      <c r="A19" s="59" t="s">
        <v>110</v>
      </c>
      <c r="B19" s="89"/>
      <c r="C19" s="97">
        <f>B19</f>
        <v>0</v>
      </c>
    </row>
    <row r="20" spans="1:3" ht="11.25" customHeight="1">
      <c r="A20" s="59" t="s">
        <v>111</v>
      </c>
      <c r="B20" s="89"/>
      <c r="C20" s="154"/>
    </row>
    <row r="21" spans="1:3" ht="11.25" customHeight="1">
      <c r="A21" s="59" t="s">
        <v>112</v>
      </c>
      <c r="B21" s="89"/>
      <c r="C21" s="97"/>
    </row>
    <row r="22" spans="1:3" ht="11.25" customHeight="1">
      <c r="A22" s="59" t="s">
        <v>113</v>
      </c>
      <c r="B22" s="148">
        <v>920248</v>
      </c>
      <c r="C22" s="149">
        <v>920248</v>
      </c>
    </row>
    <row r="23" spans="1:5" ht="11.25" customHeight="1">
      <c r="A23" s="59" t="s">
        <v>114</v>
      </c>
      <c r="B23" s="89">
        <f>B24+B25</f>
        <v>0</v>
      </c>
      <c r="C23" s="154">
        <f>C24+C25</f>
        <v>0</v>
      </c>
      <c r="E23" s="202"/>
    </row>
    <row r="24" spans="1:3" ht="11.25" customHeight="1">
      <c r="A24" s="59" t="s">
        <v>115</v>
      </c>
      <c r="B24" s="89"/>
      <c r="C24" s="97"/>
    </row>
    <row r="25" spans="1:3" ht="11.25" customHeight="1">
      <c r="A25" s="59" t="s">
        <v>116</v>
      </c>
      <c r="B25" s="89"/>
      <c r="C25" s="97"/>
    </row>
    <row r="26" spans="1:3" ht="11.25" customHeight="1">
      <c r="A26" s="59" t="s">
        <v>117</v>
      </c>
      <c r="B26" s="89"/>
      <c r="C26" s="97"/>
    </row>
    <row r="27" spans="1:3" ht="11.25" customHeight="1">
      <c r="A27" s="59" t="s">
        <v>118</v>
      </c>
      <c r="B27" s="89"/>
      <c r="C27" s="97"/>
    </row>
    <row r="28" spans="1:3" s="157" customFormat="1" ht="11.25" customHeight="1">
      <c r="A28" s="145" t="s">
        <v>108</v>
      </c>
      <c r="B28" s="146">
        <f>B29</f>
        <v>1594371.32</v>
      </c>
      <c r="C28" s="156">
        <f>C29</f>
        <v>1594371.32</v>
      </c>
    </row>
    <row r="29" spans="1:3" ht="11.25" customHeight="1">
      <c r="A29" s="58" t="s">
        <v>119</v>
      </c>
      <c r="B29" s="148">
        <v>1594371.32</v>
      </c>
      <c r="C29" s="97">
        <f>B29</f>
        <v>1594371.32</v>
      </c>
    </row>
    <row r="30" spans="2:3" ht="11.25" customHeight="1">
      <c r="B30" s="153"/>
      <c r="C30" s="155"/>
    </row>
    <row r="31" spans="1:3" ht="18" customHeight="1">
      <c r="A31" s="191" t="s">
        <v>120</v>
      </c>
      <c r="B31" s="61"/>
      <c r="C31" s="97"/>
    </row>
    <row r="32" spans="1:3" ht="12" customHeight="1">
      <c r="A32" s="59" t="s">
        <v>121</v>
      </c>
      <c r="B32" s="149"/>
      <c r="C32" s="149"/>
    </row>
    <row r="33" spans="1:3" ht="12" customHeight="1">
      <c r="A33" s="59" t="s">
        <v>122</v>
      </c>
      <c r="B33" s="148"/>
      <c r="C33" s="149"/>
    </row>
    <row r="34" spans="1:3" ht="12" customHeight="1">
      <c r="A34" s="59" t="s">
        <v>123</v>
      </c>
      <c r="B34" s="148"/>
      <c r="C34" s="149"/>
    </row>
    <row r="35" spans="1:3" ht="12" customHeight="1">
      <c r="A35" s="59" t="s">
        <v>124</v>
      </c>
      <c r="B35" s="148"/>
      <c r="C35" s="149"/>
    </row>
    <row r="36" spans="1:3" ht="12" customHeight="1">
      <c r="A36" s="59" t="s">
        <v>125</v>
      </c>
      <c r="B36" s="148"/>
      <c r="C36" s="149"/>
    </row>
    <row r="37" spans="1:3" ht="12" customHeight="1">
      <c r="A37" s="59" t="s">
        <v>126</v>
      </c>
      <c r="B37" s="148"/>
      <c r="C37" s="149"/>
    </row>
    <row r="38" spans="1:3" s="157" customFormat="1" ht="12" customHeight="1">
      <c r="A38" s="59" t="s">
        <v>127</v>
      </c>
      <c r="B38" s="161"/>
      <c r="C38" s="162"/>
    </row>
    <row r="39" spans="1:3" ht="12" customHeight="1">
      <c r="A39" s="59" t="s">
        <v>128</v>
      </c>
      <c r="B39" s="148"/>
      <c r="C39" s="149"/>
    </row>
    <row r="40" spans="1:3" ht="12" customHeight="1">
      <c r="A40" s="60" t="s">
        <v>163</v>
      </c>
      <c r="B40" s="158"/>
      <c r="C40" s="152"/>
    </row>
    <row r="41" spans="1:3" ht="11.25" customHeight="1">
      <c r="A41" s="378"/>
      <c r="B41" s="378"/>
      <c r="C41" s="379"/>
    </row>
    <row r="42" spans="1:3" ht="11.25" customHeight="1">
      <c r="A42" s="367" t="s">
        <v>68</v>
      </c>
      <c r="B42" s="380" t="s">
        <v>6</v>
      </c>
      <c r="C42" s="193" t="s">
        <v>69</v>
      </c>
    </row>
    <row r="43" spans="1:3" ht="11.25" customHeight="1">
      <c r="A43" s="369"/>
      <c r="B43" s="381"/>
      <c r="C43" s="194" t="s">
        <v>70</v>
      </c>
    </row>
    <row r="44" spans="1:3" ht="21.75" customHeight="1">
      <c r="A44" s="90" t="s">
        <v>71</v>
      </c>
      <c r="B44" s="100">
        <f>'Anexo 1 - Pes Exec'!C26</f>
        <v>2141629271.5999997</v>
      </c>
      <c r="C44" s="107"/>
    </row>
    <row r="45" spans="1:3" ht="21.75" customHeight="1">
      <c r="A45" s="159" t="s">
        <v>129</v>
      </c>
      <c r="B45" s="195">
        <f>B46+B47</f>
        <v>0</v>
      </c>
      <c r="C45" s="196"/>
    </row>
    <row r="46" spans="1:3" ht="21.75" customHeight="1">
      <c r="A46" s="90" t="s">
        <v>164</v>
      </c>
      <c r="B46" s="100"/>
      <c r="C46" s="107"/>
    </row>
    <row r="47" spans="1:3" ht="21.75" customHeight="1">
      <c r="A47" s="90" t="s">
        <v>165</v>
      </c>
      <c r="B47" s="100"/>
      <c r="C47" s="107"/>
    </row>
    <row r="48" spans="1:3" ht="21.75" customHeight="1">
      <c r="A48" s="159" t="s">
        <v>175</v>
      </c>
      <c r="B48" s="197">
        <f>C13+B45</f>
        <v>2514619.3200000003</v>
      </c>
      <c r="C48" s="108">
        <f>B48/B44*100</f>
        <v>0.1174161818455788</v>
      </c>
    </row>
    <row r="49" spans="1:3" ht="21.75" customHeight="1">
      <c r="A49" s="90" t="s">
        <v>191</v>
      </c>
      <c r="B49" s="100">
        <f>B44*16%</f>
        <v>342660683.456</v>
      </c>
      <c r="C49" s="108">
        <v>0.16</v>
      </c>
    </row>
    <row r="50" spans="1:3" ht="21.75" customHeight="1">
      <c r="A50" s="90" t="s">
        <v>192</v>
      </c>
      <c r="B50" s="100">
        <f>B44*14.4%</f>
        <v>308394615.11039996</v>
      </c>
      <c r="C50" s="108">
        <v>0.144</v>
      </c>
    </row>
    <row r="51" spans="1:3" ht="21.75" customHeight="1">
      <c r="A51" s="90" t="s">
        <v>72</v>
      </c>
      <c r="B51" s="100">
        <v>0</v>
      </c>
      <c r="C51" s="109">
        <v>0</v>
      </c>
    </row>
    <row r="52" spans="1:3" ht="21.75" customHeight="1">
      <c r="A52" s="90" t="s">
        <v>73</v>
      </c>
      <c r="B52" s="100">
        <f>B44*7%</f>
        <v>149914049.012</v>
      </c>
      <c r="C52" s="108">
        <v>0.07</v>
      </c>
    </row>
    <row r="53" spans="1:3" s="157" customFormat="1" ht="21.75" customHeight="1">
      <c r="A53" s="159" t="s">
        <v>130</v>
      </c>
      <c r="B53" s="160">
        <f>B48+C31</f>
        <v>2514619.3200000003</v>
      </c>
      <c r="C53" s="108">
        <f>B53/B44*100</f>
        <v>0.1174161818455788</v>
      </c>
    </row>
    <row r="54" spans="1:3" ht="14.25" customHeight="1">
      <c r="A54" s="382" t="s">
        <v>74</v>
      </c>
      <c r="B54" s="382"/>
      <c r="C54" s="382"/>
    </row>
    <row r="55" spans="1:3" ht="14.25" customHeight="1">
      <c r="A55" s="208"/>
      <c r="B55" s="208"/>
      <c r="C55" s="208"/>
    </row>
    <row r="56" spans="1:6" ht="15" customHeight="1">
      <c r="A56" s="19">
        <f>'Anexo 3 - Garantias'!A33</f>
        <v>0</v>
      </c>
      <c r="B56" s="19">
        <f>'Anexo 3 - Garantias'!E33</f>
        <v>0</v>
      </c>
      <c r="C56" s="21"/>
      <c r="D56" s="21"/>
      <c r="E56" s="20"/>
      <c r="F56" s="20"/>
    </row>
    <row r="57" spans="1:6" ht="11.25" customHeight="1">
      <c r="A57" s="19"/>
      <c r="B57" s="19">
        <f>'Anexo 3 - Garantias'!E34</f>
        <v>0</v>
      </c>
      <c r="C57" s="21"/>
      <c r="D57" s="21"/>
      <c r="E57" s="20"/>
      <c r="F57" s="20"/>
    </row>
    <row r="58" spans="1:6" ht="11.25" customHeight="1">
      <c r="A58" s="19"/>
      <c r="B58" s="19"/>
      <c r="C58" s="21"/>
      <c r="D58" s="21"/>
      <c r="E58" s="20"/>
      <c r="F58" s="20"/>
    </row>
    <row r="59" spans="1:6" ht="11.25" customHeight="1">
      <c r="A59" s="19"/>
      <c r="B59" s="19"/>
      <c r="C59" s="21"/>
      <c r="D59" s="21"/>
      <c r="E59" s="20"/>
      <c r="F59" s="20"/>
    </row>
    <row r="60" spans="1:6" ht="11.25" customHeight="1">
      <c r="A60" s="19"/>
      <c r="B60" s="19"/>
      <c r="C60" s="21"/>
      <c r="D60" s="21"/>
      <c r="E60" s="20"/>
      <c r="F60" s="20"/>
    </row>
    <row r="61" spans="1:6" ht="15.75" customHeight="1">
      <c r="A61" s="19"/>
      <c r="B61" s="19"/>
      <c r="C61" s="21"/>
      <c r="D61" s="21"/>
      <c r="E61" s="11"/>
      <c r="F61" s="20"/>
    </row>
    <row r="62" spans="1:6" ht="15.75" customHeight="1">
      <c r="A62" s="365"/>
      <c r="B62" s="365"/>
      <c r="C62" s="365"/>
      <c r="D62" s="365"/>
      <c r="E62" s="20"/>
      <c r="F62" s="20"/>
    </row>
    <row r="63" spans="1:6" ht="11.25" customHeight="1">
      <c r="A63" s="377"/>
      <c r="B63" s="377"/>
      <c r="C63" s="377"/>
      <c r="D63" s="22"/>
      <c r="E63" s="22"/>
      <c r="F63" s="20"/>
    </row>
    <row r="64" spans="1:6" ht="11.25" customHeight="1">
      <c r="A64" s="365"/>
      <c r="B64" s="365"/>
      <c r="C64" s="365"/>
      <c r="D64" s="20"/>
      <c r="E64" s="20"/>
      <c r="F64" s="20"/>
    </row>
    <row r="65" spans="1:6" ht="11.25" customHeight="1">
      <c r="A65" s="365"/>
      <c r="B65" s="365"/>
      <c r="C65" s="20"/>
      <c r="D65" s="20"/>
      <c r="E65" s="20"/>
      <c r="F65" s="20"/>
    </row>
    <row r="66" spans="1:6" ht="11.25" customHeight="1">
      <c r="A66" s="19"/>
      <c r="B66" s="19"/>
      <c r="C66" s="20"/>
      <c r="D66" s="20"/>
      <c r="E66" s="20"/>
      <c r="F66" s="20"/>
    </row>
  </sheetData>
  <sheetProtection/>
  <mergeCells count="17">
    <mergeCell ref="A63:C63"/>
    <mergeCell ref="A64:C64"/>
    <mergeCell ref="A65:B65"/>
    <mergeCell ref="A41:C41"/>
    <mergeCell ref="A42:A43"/>
    <mergeCell ref="B42:B43"/>
    <mergeCell ref="A54:C54"/>
    <mergeCell ref="A62:D62"/>
    <mergeCell ref="A5:C5"/>
    <mergeCell ref="A8:A12"/>
    <mergeCell ref="B8:C8"/>
    <mergeCell ref="A1:C1"/>
    <mergeCell ref="A2:C2"/>
    <mergeCell ref="A4:C4"/>
    <mergeCell ref="A3:C3"/>
    <mergeCell ref="B9:B12"/>
    <mergeCell ref="C9:C11"/>
  </mergeCells>
  <printOptions horizontalCentered="1"/>
  <pageMargins left="0.71" right="0.3937007874015748" top="0.984251968503937" bottom="0.984251968503937" header="0" footer="0.1968503937007874"/>
  <pageSetup fitToHeight="1" fitToWidth="1" horizontalDpi="300" verticalDpi="300" orientation="portrait" paperSize="9" scale="73" r:id="rId2"/>
  <ignoredErrors>
    <ignoredError sqref="B44 C48 B49 B52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SheetLayoutView="100" zoomScalePageLayoutView="0" workbookViewId="0" topLeftCell="A1">
      <selection activeCell="C9" sqref="C9:D9"/>
    </sheetView>
  </sheetViews>
  <sheetFormatPr defaultColWidth="7.8515625" defaultRowHeight="12.75"/>
  <cols>
    <col min="1" max="1" width="8.421875" style="23" customWidth="1"/>
    <col min="2" max="2" width="47.00390625" style="23" customWidth="1"/>
    <col min="3" max="3" width="19.7109375" style="10" customWidth="1"/>
    <col min="4" max="4" width="26.7109375" style="10" customWidth="1"/>
    <col min="5" max="5" width="16.8515625" style="10" customWidth="1"/>
    <col min="6" max="16384" width="7.8515625" style="10" customWidth="1"/>
  </cols>
  <sheetData>
    <row r="1" spans="1:2" ht="12.75" customHeight="1">
      <c r="A1" s="10"/>
      <c r="B1" s="12" t="s">
        <v>20</v>
      </c>
    </row>
    <row r="2" spans="1:2" ht="12.75" customHeight="1">
      <c r="A2" s="10"/>
      <c r="B2" s="12" t="s">
        <v>21</v>
      </c>
    </row>
    <row r="3" spans="1:2" ht="14.25" customHeight="1">
      <c r="A3" s="10"/>
      <c r="B3" s="11" t="s">
        <v>174</v>
      </c>
    </row>
    <row r="4" spans="1:3" ht="15" customHeight="1">
      <c r="A4" s="10"/>
      <c r="B4" s="12" t="s">
        <v>22</v>
      </c>
      <c r="C4" s="12"/>
    </row>
    <row r="5" spans="1:4" ht="14.25" customHeight="1">
      <c r="A5" s="10"/>
      <c r="B5" s="91" t="str">
        <f>'Anexo 3 - Garantias'!B5</f>
        <v>Referência: JANEIRO-ABRIL/2015</v>
      </c>
      <c r="C5" s="12"/>
      <c r="D5" s="10" t="str">
        <f>'Anexo 1 - Pes Exec'!C5</f>
        <v>Diário Oficial do Município nº 96</v>
      </c>
    </row>
    <row r="6" spans="1:4" ht="12.75" customHeight="1">
      <c r="A6" s="10"/>
      <c r="B6" s="10"/>
      <c r="D6" s="10" t="str">
        <f>'Anexo 1 - Pes Exec'!C6</f>
        <v>Publicado em 22/05/2015</v>
      </c>
    </row>
    <row r="7" spans="1:4" s="5" customFormat="1" ht="12.75">
      <c r="A7" s="13" t="s">
        <v>182</v>
      </c>
      <c r="B7" s="14"/>
      <c r="C7" s="14"/>
      <c r="D7" s="37">
        <v>1</v>
      </c>
    </row>
    <row r="8" spans="1:4" s="20" customFormat="1" ht="16.5" customHeight="1">
      <c r="A8" s="359" t="s">
        <v>179</v>
      </c>
      <c r="B8" s="361"/>
      <c r="C8" s="359" t="s">
        <v>180</v>
      </c>
      <c r="D8" s="361"/>
    </row>
    <row r="9" spans="1:4" s="20" customFormat="1" ht="16.5" customHeight="1">
      <c r="A9" s="393" t="s">
        <v>181</v>
      </c>
      <c r="B9" s="394"/>
      <c r="C9" s="395">
        <f>'Anexo 2 - Dívida'!I23</f>
        <v>2141629271.5999997</v>
      </c>
      <c r="D9" s="396"/>
    </row>
    <row r="10" ht="14.25" customHeight="1"/>
    <row r="11" spans="1:4" s="205" customFormat="1" ht="15" customHeight="1">
      <c r="A11" s="391" t="s">
        <v>34</v>
      </c>
      <c r="B11" s="392"/>
      <c r="C11" s="204" t="s">
        <v>6</v>
      </c>
      <c r="D11" s="204" t="s">
        <v>8</v>
      </c>
    </row>
    <row r="12" spans="1:4" ht="15" customHeight="1">
      <c r="A12" s="29"/>
      <c r="B12" s="29" t="s">
        <v>39</v>
      </c>
      <c r="C12" s="31">
        <f>'Anexo 1 - Pes Exec'!C27:E27</f>
        <v>1137565265.37</v>
      </c>
      <c r="D12" s="198">
        <f>'Anexo 1 - Pes Exec'!C27/'Anexo 1 - Pes Exec'!C26*100</f>
        <v>53.11681533565009</v>
      </c>
    </row>
    <row r="13" spans="1:4" ht="15" customHeight="1">
      <c r="A13" s="29"/>
      <c r="B13" s="29" t="s">
        <v>40</v>
      </c>
      <c r="C13" s="32">
        <f>'Anexo 1 - Pes Exec'!C28</f>
        <v>1156479806.6639998</v>
      </c>
      <c r="D13" s="166">
        <v>54</v>
      </c>
    </row>
    <row r="14" spans="1:4" ht="15" customHeight="1">
      <c r="A14" s="33"/>
      <c r="B14" s="33" t="s">
        <v>35</v>
      </c>
      <c r="C14" s="35">
        <f>'Anexo 1 - Pes Exec'!C29</f>
        <v>1098655816.3307998</v>
      </c>
      <c r="D14" s="167">
        <v>51.3</v>
      </c>
    </row>
    <row r="15" ht="15" customHeight="1"/>
    <row r="16" spans="1:4" s="205" customFormat="1" ht="15" customHeight="1">
      <c r="A16" s="391" t="s">
        <v>166</v>
      </c>
      <c r="B16" s="391"/>
      <c r="C16" s="204" t="s">
        <v>6</v>
      </c>
      <c r="D16" s="204" t="s">
        <v>8</v>
      </c>
    </row>
    <row r="17" spans="1:4" ht="15" customHeight="1">
      <c r="A17" s="29"/>
      <c r="B17" s="29" t="s">
        <v>12</v>
      </c>
      <c r="C17" s="32">
        <f>'Anexo 2 - Dívida'!I22</f>
        <v>375296342.96</v>
      </c>
      <c r="D17" s="198">
        <f>'Anexo 2 - Dívida'!I25</f>
        <v>17.52387063142904</v>
      </c>
    </row>
    <row r="18" spans="1:4" ht="15" customHeight="1">
      <c r="A18" s="33"/>
      <c r="B18" s="33" t="s">
        <v>36</v>
      </c>
      <c r="C18" s="35">
        <f>'Anexo 2 - Dívida'!I26</f>
        <v>2569955125.9199996</v>
      </c>
      <c r="D18" s="35">
        <v>120</v>
      </c>
    </row>
    <row r="19" ht="15" customHeight="1"/>
    <row r="20" spans="1:4" s="205" customFormat="1" ht="15" customHeight="1">
      <c r="A20" s="391" t="s">
        <v>13</v>
      </c>
      <c r="B20" s="392"/>
      <c r="C20" s="204" t="s">
        <v>6</v>
      </c>
      <c r="D20" s="204" t="s">
        <v>8</v>
      </c>
    </row>
    <row r="21" spans="1:4" ht="15" customHeight="1">
      <c r="A21" s="29"/>
      <c r="B21" s="30" t="s">
        <v>167</v>
      </c>
      <c r="C21" s="31">
        <f>'Anexo 3 - Garantias'!D16</f>
        <v>0</v>
      </c>
      <c r="D21" s="198">
        <f>'Anexo 3 - Garantias'!D18</f>
        <v>0</v>
      </c>
    </row>
    <row r="22" spans="1:4" ht="15" customHeight="1">
      <c r="A22" s="33"/>
      <c r="B22" s="34" t="s">
        <v>168</v>
      </c>
      <c r="C22" s="35">
        <f>'Anexo 3 - Garantias'!D19</f>
        <v>471158439.7519999</v>
      </c>
      <c r="D22" s="165">
        <v>0.22</v>
      </c>
    </row>
    <row r="23" spans="3:4" ht="15" customHeight="1">
      <c r="C23" s="36"/>
      <c r="D23" s="36"/>
    </row>
    <row r="24" spans="1:4" s="205" customFormat="1" ht="15" customHeight="1">
      <c r="A24" s="391" t="s">
        <v>5</v>
      </c>
      <c r="B24" s="392"/>
      <c r="C24" s="206" t="s">
        <v>6</v>
      </c>
      <c r="D24" s="206" t="s">
        <v>8</v>
      </c>
    </row>
    <row r="25" spans="1:4" ht="15" customHeight="1">
      <c r="A25" s="29"/>
      <c r="B25" s="29" t="s">
        <v>14</v>
      </c>
      <c r="C25" s="219">
        <f>'Anexo 4 - Op de Crédito'!B48</f>
        <v>2514619.3200000003</v>
      </c>
      <c r="D25" s="220">
        <f>'Anexo 4 - Op de Crédito'!C48</f>
        <v>0.1174161818455788</v>
      </c>
    </row>
    <row r="26" spans="1:4" ht="15" customHeight="1">
      <c r="A26" s="29"/>
      <c r="B26" s="30" t="s">
        <v>15</v>
      </c>
      <c r="C26" s="32">
        <f>'Anexo 4 - Op de Crédito'!C31</f>
        <v>0</v>
      </c>
      <c r="D26" s="198">
        <f>(C26/C18)*100</f>
        <v>0</v>
      </c>
    </row>
    <row r="27" spans="1:4" ht="15" customHeight="1">
      <c r="A27" s="29"/>
      <c r="B27" s="30" t="s">
        <v>37</v>
      </c>
      <c r="C27" s="32">
        <f>'Anexo 4 - Op de Crédito'!B49</f>
        <v>342660683.456</v>
      </c>
      <c r="D27" s="32">
        <v>16</v>
      </c>
    </row>
    <row r="28" spans="1:4" ht="15" customHeight="1">
      <c r="A28" s="33"/>
      <c r="B28" s="34" t="s">
        <v>38</v>
      </c>
      <c r="C28" s="35">
        <f>'Anexo 4 - Op de Crédito'!B52</f>
        <v>149914049.012</v>
      </c>
      <c r="D28" s="35">
        <v>7</v>
      </c>
    </row>
    <row r="29" spans="1:4" ht="15" customHeight="1">
      <c r="A29" s="29"/>
      <c r="B29" s="29"/>
      <c r="C29" s="55"/>
      <c r="D29" s="55"/>
    </row>
    <row r="30" spans="1:4" s="205" customFormat="1" ht="15" customHeight="1">
      <c r="A30" s="387" t="s">
        <v>53</v>
      </c>
      <c r="B30" s="388"/>
      <c r="C30" s="385" t="s">
        <v>170</v>
      </c>
      <c r="D30" s="383" t="s">
        <v>169</v>
      </c>
    </row>
    <row r="31" spans="1:4" s="205" customFormat="1" ht="26.25" customHeight="1">
      <c r="A31" s="389"/>
      <c r="B31" s="390"/>
      <c r="C31" s="386"/>
      <c r="D31" s="384"/>
    </row>
    <row r="32" spans="1:4" s="20" customFormat="1" ht="15" customHeight="1">
      <c r="A32" s="212"/>
      <c r="B32" s="213" t="s">
        <v>54</v>
      </c>
      <c r="C32" s="214"/>
      <c r="D32" s="174"/>
    </row>
    <row r="33" spans="3:4" ht="15" customHeight="1">
      <c r="C33" s="36"/>
      <c r="D33" s="36"/>
    </row>
    <row r="34" spans="1:5" ht="19.5" customHeight="1">
      <c r="A34" s="19" t="str">
        <f>'Anexo 1 - Pes Exec'!A38</f>
        <v>  São Luís, 22 de Maio de 2015</v>
      </c>
      <c r="B34" s="19"/>
      <c r="C34" s="21"/>
      <c r="D34" s="21"/>
      <c r="E34" s="20"/>
    </row>
    <row r="35" spans="1:5" ht="25.5" customHeight="1">
      <c r="A35" s="19"/>
      <c r="B35" s="19"/>
      <c r="C35" s="21"/>
      <c r="D35" s="21"/>
      <c r="E35" s="20"/>
    </row>
    <row r="36" spans="1:5" ht="22.5" customHeight="1">
      <c r="A36" s="19"/>
      <c r="B36" s="19"/>
      <c r="C36" s="21"/>
      <c r="D36" s="21"/>
      <c r="E36" s="20"/>
    </row>
    <row r="37" spans="1:6" s="58" customFormat="1" ht="16.5" customHeight="1">
      <c r="A37" s="365"/>
      <c r="B37" s="365"/>
      <c r="C37" s="365"/>
      <c r="D37" s="365"/>
      <c r="E37" s="23"/>
      <c r="F37" s="23"/>
    </row>
    <row r="38" spans="1:4" s="58" customFormat="1" ht="11.25" customHeight="1">
      <c r="A38" s="377"/>
      <c r="B38" s="377"/>
      <c r="C38" s="377"/>
      <c r="D38" s="22"/>
    </row>
    <row r="39" spans="1:4" ht="15" customHeight="1">
      <c r="A39" s="365"/>
      <c r="B39" s="365"/>
      <c r="C39" s="365"/>
      <c r="D39" s="20"/>
    </row>
    <row r="40" spans="1:4" ht="15" customHeight="1">
      <c r="A40" s="365"/>
      <c r="B40" s="365"/>
      <c r="C40" s="20"/>
      <c r="D40" s="20"/>
    </row>
    <row r="41" spans="1:4" ht="15" customHeight="1">
      <c r="A41" s="19"/>
      <c r="B41" s="19"/>
      <c r="C41" s="20"/>
      <c r="D41" s="20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5">
    <mergeCell ref="A20:B20"/>
    <mergeCell ref="A24:B24"/>
    <mergeCell ref="A8:B8"/>
    <mergeCell ref="C8:D8"/>
    <mergeCell ref="A9:B9"/>
    <mergeCell ref="C9:D9"/>
    <mergeCell ref="A11:B11"/>
    <mergeCell ref="A16:B16"/>
    <mergeCell ref="D30:D31"/>
    <mergeCell ref="C30:C31"/>
    <mergeCell ref="A37:D37"/>
    <mergeCell ref="A38:C38"/>
    <mergeCell ref="A39:C39"/>
    <mergeCell ref="A40:B40"/>
    <mergeCell ref="A30:B31"/>
  </mergeCells>
  <printOptions/>
  <pageMargins left="0.787401575" right="0.787401575" top="0.87" bottom="0.984251969" header="0.492125985" footer="0.492125985"/>
  <pageSetup fitToHeight="1" fitToWidth="1" horizontalDpi="600" verticalDpi="600" orientation="portrait" paperSize="9" scale="73" r:id="rId2"/>
  <ignoredErrors>
    <ignoredError sqref="D2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Gladston</dc:creator>
  <cp:keywords/>
  <dc:description/>
  <cp:lastModifiedBy>Lutero</cp:lastModifiedBy>
  <cp:lastPrinted>2015-05-21T12:22:03Z</cp:lastPrinted>
  <dcterms:created xsi:type="dcterms:W3CDTF">2001-09-06T15:18:59Z</dcterms:created>
  <dcterms:modified xsi:type="dcterms:W3CDTF">2015-05-21T12:23:26Z</dcterms:modified>
  <cp:category/>
  <cp:version/>
  <cp:contentType/>
  <cp:contentStatus/>
</cp:coreProperties>
</file>